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tefan.hirt\Desktop\"/>
    </mc:Choice>
  </mc:AlternateContent>
  <bookViews>
    <workbookView xWindow="0" yWindow="0" windowWidth="26160" windowHeight="12060" tabRatio="810" activeTab="1"/>
  </bookViews>
  <sheets>
    <sheet name="Tabelle1" sheetId="2" r:id="rId1"/>
    <sheet name="Kamko Liste" sheetId="3" r:id="rId2"/>
  </sheets>
  <calcPr calcId="152511"/>
</workbook>
</file>

<file path=xl/calcChain.xml><?xml version="1.0" encoding="utf-8"?>
<calcChain xmlns="http://schemas.openxmlformats.org/spreadsheetml/2006/main">
  <c r="B50" i="3" l="1"/>
  <c r="H49" i="3"/>
  <c r="I49" i="3" s="1"/>
  <c r="F49" i="3"/>
  <c r="C49" i="3"/>
  <c r="D49" i="3" s="1"/>
  <c r="H48" i="3"/>
  <c r="I48" i="3" s="1"/>
  <c r="F48" i="3"/>
  <c r="C48" i="3"/>
  <c r="D48" i="3" s="1"/>
  <c r="H47" i="3"/>
  <c r="I47" i="3" s="1"/>
  <c r="F47" i="3"/>
  <c r="C47" i="3"/>
  <c r="D47" i="3" s="1"/>
  <c r="I46" i="3"/>
  <c r="H46" i="3"/>
  <c r="F46" i="3"/>
  <c r="C46" i="3"/>
  <c r="D46" i="3" s="1"/>
  <c r="H45" i="3"/>
  <c r="I45" i="3" s="1"/>
  <c r="F45" i="3"/>
  <c r="D45" i="3"/>
  <c r="C45" i="3"/>
  <c r="I44" i="3"/>
  <c r="H44" i="3"/>
  <c r="F44" i="3"/>
  <c r="C44" i="3"/>
  <c r="D44" i="3" s="1"/>
  <c r="H43" i="3"/>
  <c r="I43" i="3" s="1"/>
  <c r="F43" i="3"/>
  <c r="D43" i="3"/>
  <c r="C43" i="3"/>
  <c r="D42" i="3"/>
  <c r="C42" i="3"/>
  <c r="I41" i="3"/>
  <c r="H41" i="3"/>
  <c r="F41" i="3"/>
  <c r="C41" i="3"/>
  <c r="D41" i="3" s="1"/>
  <c r="H40" i="3"/>
  <c r="I40" i="3" s="1"/>
  <c r="F40" i="3"/>
  <c r="D40" i="3"/>
  <c r="C40" i="3"/>
  <c r="I39" i="3"/>
  <c r="H39" i="3"/>
  <c r="F39" i="3"/>
  <c r="C39" i="3"/>
  <c r="D39" i="3" s="1"/>
  <c r="I38" i="3"/>
  <c r="H38" i="3"/>
  <c r="F38" i="3"/>
  <c r="D38" i="3"/>
  <c r="C38" i="3"/>
  <c r="I37" i="3"/>
  <c r="H37" i="3"/>
  <c r="F37" i="3"/>
  <c r="D37" i="3"/>
  <c r="C37" i="3"/>
  <c r="H36" i="3"/>
  <c r="I36" i="3" s="1"/>
  <c r="F36" i="3"/>
  <c r="C36" i="3"/>
  <c r="D36" i="3" s="1"/>
  <c r="I35" i="3"/>
  <c r="H35" i="3"/>
  <c r="F35" i="3"/>
  <c r="C35" i="3"/>
  <c r="D35" i="3" s="1"/>
  <c r="I33" i="3"/>
  <c r="H33" i="3"/>
  <c r="F33" i="3"/>
  <c r="D33" i="3"/>
  <c r="C33" i="3"/>
  <c r="I32" i="3"/>
  <c r="H32" i="3"/>
  <c r="F32" i="3"/>
  <c r="D32" i="3"/>
  <c r="C32" i="3"/>
  <c r="H31" i="3"/>
  <c r="I31" i="3" s="1"/>
  <c r="F31" i="3"/>
  <c r="D31" i="3"/>
  <c r="C31" i="3"/>
  <c r="H30" i="3"/>
  <c r="I30" i="3" s="1"/>
  <c r="F30" i="3"/>
  <c r="C30" i="3"/>
  <c r="C50" i="3" s="1"/>
  <c r="B22" i="3"/>
  <c r="D22" i="3" s="1"/>
  <c r="H21" i="3"/>
  <c r="I21" i="3" s="1"/>
  <c r="F21" i="3"/>
  <c r="D21" i="3"/>
  <c r="C21" i="3"/>
  <c r="H20" i="3"/>
  <c r="I20" i="3" s="1"/>
  <c r="F20" i="3"/>
  <c r="C20" i="3"/>
  <c r="D20" i="3" s="1"/>
  <c r="I19" i="3"/>
  <c r="H19" i="3"/>
  <c r="F19" i="3"/>
  <c r="C19" i="3"/>
  <c r="D19" i="3" s="1"/>
  <c r="I18" i="3"/>
  <c r="H18" i="3"/>
  <c r="F18" i="3"/>
  <c r="D18" i="3"/>
  <c r="C18" i="3"/>
  <c r="I17" i="3"/>
  <c r="H17" i="3"/>
  <c r="F17" i="3"/>
  <c r="D17" i="3"/>
  <c r="C17" i="3"/>
  <c r="C16" i="3"/>
  <c r="D16" i="3" s="1"/>
  <c r="I15" i="3"/>
  <c r="H15" i="3"/>
  <c r="F15" i="3"/>
  <c r="C15" i="3"/>
  <c r="D15" i="3" s="1"/>
  <c r="H14" i="3"/>
  <c r="I14" i="3" s="1"/>
  <c r="F14" i="3"/>
  <c r="D14" i="3"/>
  <c r="C14" i="3"/>
  <c r="I13" i="3"/>
  <c r="H13" i="3"/>
  <c r="F13" i="3"/>
  <c r="C13" i="3"/>
  <c r="D13" i="3" s="1"/>
  <c r="D12" i="3"/>
  <c r="C12" i="3"/>
  <c r="H11" i="3"/>
  <c r="I11" i="3" s="1"/>
  <c r="F11" i="3"/>
  <c r="D11" i="3"/>
  <c r="C11" i="3"/>
  <c r="F10" i="3"/>
  <c r="D10" i="3"/>
  <c r="C10" i="3"/>
  <c r="H9" i="3"/>
  <c r="H22" i="3" s="1"/>
  <c r="I22" i="3" s="1"/>
  <c r="F9" i="3"/>
  <c r="D9" i="3"/>
  <c r="C9" i="3"/>
  <c r="C22" i="3" s="1"/>
  <c r="AO101" i="2"/>
  <c r="AN101" i="2"/>
  <c r="AM101" i="2"/>
  <c r="AL101" i="2"/>
  <c r="AL103" i="2" s="1"/>
  <c r="AK101" i="2"/>
  <c r="AK103" i="2" s="1"/>
  <c r="AJ101" i="2"/>
  <c r="AJ103" i="2" s="1"/>
  <c r="AI101" i="2"/>
  <c r="AH101" i="2"/>
  <c r="AG101" i="2"/>
  <c r="AG103" i="2" s="1"/>
  <c r="AF101" i="2"/>
  <c r="AE101" i="2"/>
  <c r="AD101" i="2"/>
  <c r="AD103" i="2" s="1"/>
  <c r="AC101" i="2"/>
  <c r="AC103" i="2" s="1"/>
  <c r="AB101" i="2"/>
  <c r="AB103" i="2" s="1"/>
  <c r="AA101" i="2"/>
  <c r="Z101" i="2"/>
  <c r="Y101" i="2"/>
  <c r="Y103" i="2" s="1"/>
  <c r="X101" i="2"/>
  <c r="W101" i="2"/>
  <c r="V101" i="2"/>
  <c r="V103" i="2" s="1"/>
  <c r="U101" i="2"/>
  <c r="U103" i="2" s="1"/>
  <c r="S101" i="2"/>
  <c r="S103" i="2" s="1"/>
  <c r="R101" i="2"/>
  <c r="O101" i="2"/>
  <c r="N101" i="2"/>
  <c r="N103" i="2" s="1"/>
  <c r="M101" i="2"/>
  <c r="L101" i="2"/>
  <c r="L103" i="2" s="1"/>
  <c r="K101" i="2"/>
  <c r="K103" i="2" s="1"/>
  <c r="J101" i="2"/>
  <c r="J103" i="2" s="1"/>
  <c r="I101" i="2"/>
  <c r="I103" i="2" s="1"/>
  <c r="H101" i="2"/>
  <c r="G101" i="2"/>
  <c r="F101" i="2"/>
  <c r="F103" i="2" s="1"/>
  <c r="E101" i="2"/>
  <c r="D101" i="2"/>
  <c r="D103" i="2" s="1"/>
  <c r="C101" i="2"/>
  <c r="C103" i="2" s="1"/>
  <c r="B101" i="2"/>
  <c r="B103" i="2" s="1"/>
  <c r="AQ99" i="2"/>
  <c r="AP99" i="2"/>
  <c r="T99" i="2"/>
  <c r="AQ98" i="2"/>
  <c r="AP98" i="2"/>
  <c r="T98" i="2"/>
  <c r="AQ97" i="2"/>
  <c r="AP97" i="2"/>
  <c r="T97" i="2"/>
  <c r="AQ96" i="2"/>
  <c r="AP96" i="2"/>
  <c r="T96" i="2"/>
  <c r="AQ95" i="2"/>
  <c r="AP95" i="2"/>
  <c r="T95" i="2"/>
  <c r="AQ94" i="2"/>
  <c r="AP94" i="2"/>
  <c r="T94" i="2"/>
  <c r="AQ93" i="2"/>
  <c r="AP93" i="2"/>
  <c r="T93" i="2"/>
  <c r="AQ92" i="2"/>
  <c r="AP92" i="2"/>
  <c r="T92" i="2"/>
  <c r="AQ91" i="2"/>
  <c r="AP91" i="2"/>
  <c r="T91" i="2"/>
  <c r="AQ90" i="2"/>
  <c r="AP90" i="2"/>
  <c r="T90" i="2"/>
  <c r="AQ89" i="2"/>
  <c r="AP89" i="2"/>
  <c r="T89" i="2"/>
  <c r="AQ88" i="2"/>
  <c r="AP88" i="2"/>
  <c r="T88" i="2"/>
  <c r="AQ87" i="2"/>
  <c r="AP87" i="2"/>
  <c r="T87" i="2"/>
  <c r="AQ86" i="2"/>
  <c r="AP86" i="2"/>
  <c r="T86" i="2"/>
  <c r="AQ85" i="2"/>
  <c r="AP85" i="2"/>
  <c r="T85" i="2"/>
  <c r="AQ84" i="2"/>
  <c r="AP84" i="2"/>
  <c r="T84" i="2"/>
  <c r="AQ83" i="2"/>
  <c r="AP83" i="2"/>
  <c r="T83" i="2"/>
  <c r="AQ82" i="2"/>
  <c r="AP82" i="2"/>
  <c r="T82" i="2"/>
  <c r="AQ81" i="2"/>
  <c r="AP81" i="2"/>
  <c r="T81" i="2"/>
  <c r="AQ80" i="2"/>
  <c r="AP80" i="2"/>
  <c r="T80" i="2"/>
  <c r="AQ79" i="2"/>
  <c r="AP79" i="2"/>
  <c r="T79" i="2"/>
  <c r="AQ78" i="2"/>
  <c r="AP78" i="2"/>
  <c r="T78" i="2"/>
  <c r="AQ77" i="2"/>
  <c r="AP77" i="2"/>
  <c r="T77" i="2"/>
  <c r="AQ76" i="2"/>
  <c r="AP76" i="2"/>
  <c r="T76" i="2"/>
  <c r="AQ75" i="2"/>
  <c r="AP75" i="2"/>
  <c r="T75" i="2"/>
  <c r="AQ74" i="2"/>
  <c r="AP74" i="2"/>
  <c r="T74" i="2"/>
  <c r="AQ73" i="2"/>
  <c r="AP73" i="2"/>
  <c r="T73" i="2"/>
  <c r="AQ72" i="2"/>
  <c r="AP72" i="2"/>
  <c r="T72" i="2"/>
  <c r="AQ71" i="2"/>
  <c r="AP71" i="2"/>
  <c r="AQ70" i="2"/>
  <c r="AP70" i="2"/>
  <c r="AQ69" i="2"/>
  <c r="AP69" i="2"/>
  <c r="AQ68" i="2"/>
  <c r="AP68" i="2"/>
  <c r="AQ67" i="2"/>
  <c r="AP67" i="2"/>
  <c r="AQ66" i="2"/>
  <c r="AP66" i="2"/>
  <c r="AQ65" i="2"/>
  <c r="AP65" i="2"/>
  <c r="AQ64" i="2"/>
  <c r="AP64" i="2"/>
  <c r="AQ63" i="2"/>
  <c r="AP63" i="2"/>
  <c r="AQ62" i="2"/>
  <c r="AP62" i="2"/>
  <c r="AQ61" i="2"/>
  <c r="AP61" i="2"/>
  <c r="AQ60" i="2"/>
  <c r="AP60" i="2"/>
  <c r="AQ59" i="2"/>
  <c r="AP59" i="2"/>
  <c r="AQ58" i="2"/>
  <c r="AP58" i="2"/>
  <c r="AQ57" i="2"/>
  <c r="AP57" i="2"/>
  <c r="AQ56" i="2"/>
  <c r="AP56" i="2"/>
  <c r="AQ55" i="2"/>
  <c r="AP55" i="2"/>
  <c r="T55" i="2"/>
  <c r="AQ54" i="2"/>
  <c r="AP54" i="2"/>
  <c r="T54" i="2"/>
  <c r="AN47" i="2"/>
  <c r="AN103" i="2" s="1"/>
  <c r="AK47" i="2"/>
  <c r="AF47" i="2"/>
  <c r="AF103" i="2" s="1"/>
  <c r="X47" i="2"/>
  <c r="X103" i="2" s="1"/>
  <c r="S47" i="2"/>
  <c r="O47" i="2"/>
  <c r="O103" i="2" s="1"/>
  <c r="G47" i="2"/>
  <c r="G103" i="2" s="1"/>
  <c r="AO39" i="2"/>
  <c r="AO47" i="2" s="1"/>
  <c r="AN39" i="2"/>
  <c r="AM39" i="2"/>
  <c r="AM47" i="2" s="1"/>
  <c r="AL39" i="2"/>
  <c r="AL47" i="2" s="1"/>
  <c r="AK39" i="2"/>
  <c r="AJ39" i="2"/>
  <c r="AJ47" i="2" s="1"/>
  <c r="AI39" i="2"/>
  <c r="AI47" i="2" s="1"/>
  <c r="AH39" i="2"/>
  <c r="AH47" i="2" s="1"/>
  <c r="AG39" i="2"/>
  <c r="AG47" i="2" s="1"/>
  <c r="AF39" i="2"/>
  <c r="AE39" i="2"/>
  <c r="AE47" i="2" s="1"/>
  <c r="AD39" i="2"/>
  <c r="AD47" i="2" s="1"/>
  <c r="AC39" i="2"/>
  <c r="AC47" i="2" s="1"/>
  <c r="AB39" i="2"/>
  <c r="AB47" i="2" s="1"/>
  <c r="AA39" i="2"/>
  <c r="AA47" i="2" s="1"/>
  <c r="Z39" i="2"/>
  <c r="Z47" i="2" s="1"/>
  <c r="Y39" i="2"/>
  <c r="Y47" i="2" s="1"/>
  <c r="X39" i="2"/>
  <c r="W39" i="2"/>
  <c r="W47" i="2" s="1"/>
  <c r="V39" i="2"/>
  <c r="V47" i="2" s="1"/>
  <c r="U39" i="2"/>
  <c r="U47" i="2" s="1"/>
  <c r="R39" i="2"/>
  <c r="R47" i="2" s="1"/>
  <c r="Q39" i="2"/>
  <c r="Q47" i="2" s="1"/>
  <c r="Q103" i="2" s="1"/>
  <c r="P39" i="2"/>
  <c r="P47" i="2" s="1"/>
  <c r="P103" i="2" s="1"/>
  <c r="O39" i="2"/>
  <c r="N39" i="2"/>
  <c r="N47" i="2" s="1"/>
  <c r="M39" i="2"/>
  <c r="M47" i="2" s="1"/>
  <c r="L39" i="2"/>
  <c r="L47" i="2" s="1"/>
  <c r="K39" i="2"/>
  <c r="K47" i="2" s="1"/>
  <c r="J39" i="2"/>
  <c r="J47" i="2" s="1"/>
  <c r="I39" i="2"/>
  <c r="I47" i="2" s="1"/>
  <c r="H39" i="2"/>
  <c r="H47" i="2" s="1"/>
  <c r="G39" i="2"/>
  <c r="F39" i="2"/>
  <c r="F47" i="2" s="1"/>
  <c r="E39" i="2"/>
  <c r="E47" i="2" s="1"/>
  <c r="D39" i="2"/>
  <c r="D47" i="2" s="1"/>
  <c r="C39" i="2"/>
  <c r="C47" i="2" s="1"/>
  <c r="B39" i="2"/>
  <c r="B47" i="2" s="1"/>
  <c r="T37" i="2"/>
  <c r="AQ27" i="2"/>
  <c r="AQ101" i="2" s="1"/>
  <c r="AP27" i="2"/>
  <c r="AP101" i="2" s="1"/>
  <c r="W103" i="2" l="1"/>
  <c r="AE103" i="2"/>
  <c r="AM103" i="2"/>
  <c r="E103" i="2"/>
  <c r="M103" i="2"/>
  <c r="AO103" i="2"/>
  <c r="Z103" i="2"/>
  <c r="AH103" i="2"/>
  <c r="H103" i="2"/>
  <c r="R103" i="2"/>
  <c r="AA103" i="2"/>
  <c r="AI103" i="2"/>
  <c r="D50" i="3"/>
  <c r="D30" i="3"/>
  <c r="I9" i="3"/>
</calcChain>
</file>

<file path=xl/sharedStrings.xml><?xml version="1.0" encoding="utf-8"?>
<sst xmlns="http://schemas.openxmlformats.org/spreadsheetml/2006/main" count="318" uniqueCount="198">
  <si>
    <t>Kontrollen nicht ave GAV 2020</t>
  </si>
  <si>
    <t>Branchengruppen</t>
  </si>
  <si>
    <t>Kontr. SOLL</t>
  </si>
  <si>
    <t>Kontr. IST</t>
  </si>
  <si>
    <t>Kontr. %</t>
  </si>
  <si>
    <t xml:space="preserve">Kontr.
Entsandte
</t>
  </si>
  <si>
    <t>Kontr. PV</t>
  </si>
  <si>
    <t>Kontr. PV %</t>
  </si>
  <si>
    <t>Soll</t>
  </si>
  <si>
    <t>Ist</t>
  </si>
  <si>
    <t>Baugewerbe, Bauneben- und Ausbaugewerbe</t>
  </si>
  <si>
    <t>Gartenbau</t>
  </si>
  <si>
    <t>Landwirtschaft</t>
  </si>
  <si>
    <t>Maschinenbau</t>
  </si>
  <si>
    <t>Industrie (weitere)</t>
  </si>
  <si>
    <t>Handel</t>
  </si>
  <si>
    <t>Dienstleistungen (inkl. Reinigung)</t>
  </si>
  <si>
    <t>Personalverleih</t>
  </si>
  <si>
    <t>Hauswirtschaft / Heime</t>
  </si>
  <si>
    <t>Pflege (inkl. Diverses)</t>
  </si>
  <si>
    <t>Transport</t>
  </si>
  <si>
    <t>KITA</t>
  </si>
  <si>
    <t>Überwachung / Sicherheit TPK</t>
  </si>
  <si>
    <t>Total</t>
  </si>
  <si>
    <t>Kontrollen ave GAV 2020</t>
  </si>
  <si>
    <t>Kontr.
Entsandte</t>
  </si>
  <si>
    <t>Bauhauptgewerbe Bern</t>
  </si>
  <si>
    <t>40/10/40</t>
  </si>
  <si>
    <t>Bauhauptgewerbe Biel</t>
  </si>
  <si>
    <t>20 10 20</t>
  </si>
  <si>
    <t>Bauhauptgewerbe Jura bernois</t>
  </si>
  <si>
    <t>10  5  10</t>
  </si>
  <si>
    <t>Holzbau</t>
  </si>
  <si>
    <t>48/12</t>
  </si>
  <si>
    <t>Elektriker</t>
  </si>
  <si>
    <t>55/16/25</t>
  </si>
  <si>
    <t>Maler &amp; Gipser</t>
  </si>
  <si>
    <t>110/50</t>
  </si>
  <si>
    <t>Haustechnik</t>
  </si>
  <si>
    <t>70/25</t>
  </si>
  <si>
    <t>Isoliergewerbe</t>
  </si>
  <si>
    <t>30  8  20</t>
  </si>
  <si>
    <t>Platten - Ofen</t>
  </si>
  <si>
    <t>27/24/15</t>
  </si>
  <si>
    <t>Schreiner</t>
  </si>
  <si>
    <t>234/135</t>
  </si>
  <si>
    <t>Coiffure Gewerbe</t>
  </si>
  <si>
    <t>Reinigung</t>
  </si>
  <si>
    <t>10 5 20</t>
  </si>
  <si>
    <t xml:space="preserve">Metallunion </t>
  </si>
  <si>
    <t>100/50</t>
  </si>
  <si>
    <t>Ausbaugewerbe Westschweiz</t>
  </si>
  <si>
    <t>30 10 15</t>
  </si>
  <si>
    <t>Gebäudehüllengewerbe</t>
  </si>
  <si>
    <t>14 10 12</t>
  </si>
  <si>
    <t>Decken + Innenausbau</t>
  </si>
  <si>
    <t>6 5 5</t>
  </si>
  <si>
    <t>Gerüstbau</t>
  </si>
  <si>
    <t>3 1 6</t>
  </si>
  <si>
    <t>Marmor + Granit</t>
  </si>
  <si>
    <t>10 10 5</t>
  </si>
  <si>
    <t>TPK Legende</t>
  </si>
  <si>
    <t>Bildhauer- / Steinmetzgewerbe</t>
  </si>
  <si>
    <t>Druckereigewerbe</t>
  </si>
  <si>
    <t>Bodenleger</t>
  </si>
  <si>
    <t>Sägereien</t>
  </si>
  <si>
    <t>Parkettgewerbe</t>
  </si>
  <si>
    <t>Uhrenindustrie Jura-bernois</t>
  </si>
  <si>
    <t>Hafnergewerbe</t>
  </si>
  <si>
    <t>Uhrenindustrie Kanton Bern</t>
  </si>
  <si>
    <t>Ind. + Un. Böden</t>
  </si>
  <si>
    <t>Lebensmittel/Kosmetik</t>
  </si>
  <si>
    <t>Innendekorateure</t>
  </si>
  <si>
    <t>Metzgereigewerbe</t>
  </si>
  <si>
    <t>Event- und Messebau</t>
  </si>
  <si>
    <t>Geschäftskontrolle 2020</t>
  </si>
  <si>
    <t>Seco-Auswertung für PK 2020</t>
  </si>
  <si>
    <t>Branchen</t>
  </si>
  <si>
    <t>Eingang</t>
  </si>
  <si>
    <t>Kontrollen</t>
  </si>
  <si>
    <t>Verletzung Mindest-lohn</t>
  </si>
  <si>
    <t>Seco Kontrollen</t>
  </si>
  <si>
    <t xml:space="preserve">Anzeigen   </t>
  </si>
  <si>
    <t>CH AG</t>
  </si>
  <si>
    <t>Personalverleiher</t>
  </si>
  <si>
    <t>Selbständigkeit</t>
  </si>
  <si>
    <t xml:space="preserve">Ausländische AG </t>
  </si>
  <si>
    <t>AN No show</t>
  </si>
  <si>
    <t>Weiter-geleitete Meldungen
 AWA-AKZ</t>
  </si>
  <si>
    <t>Anzahl Kontrollen AG</t>
  </si>
  <si>
    <t>Anzahl Kontrollen AN</t>
  </si>
  <si>
    <t>Anzahl Kontrollen</t>
  </si>
  <si>
    <t>an PK</t>
  </si>
  <si>
    <t>an AWA</t>
  </si>
  <si>
    <t>an TPK</t>
  </si>
  <si>
    <t xml:space="preserve">Verletzung Mindestlohn </t>
  </si>
  <si>
    <t>Verstösse ave GAV</t>
  </si>
  <si>
    <t>Total Verstösse ave GAV</t>
  </si>
  <si>
    <t>Verstösse Mindestlohn</t>
  </si>
  <si>
    <t xml:space="preserve">Andere ave GAV Verstösse </t>
  </si>
  <si>
    <t>Verdacht auf Schein SE</t>
  </si>
  <si>
    <t>ave GAV</t>
  </si>
  <si>
    <t>Mindestlohn</t>
  </si>
  <si>
    <t>And. Verst.</t>
  </si>
  <si>
    <t>Meldeverst.</t>
  </si>
  <si>
    <t>Total  AG</t>
  </si>
  <si>
    <t>ausl. AG</t>
  </si>
  <si>
    <t>CH AG ohne PV</t>
  </si>
  <si>
    <t>Total  AN</t>
  </si>
  <si>
    <t>Ents. AN von ausl. AG</t>
  </si>
  <si>
    <t>AN von CH AG ohne PV</t>
  </si>
  <si>
    <t xml:space="preserve">PV AG </t>
  </si>
  <si>
    <t>PV AN</t>
  </si>
  <si>
    <t>Verdacht bezügl. AG</t>
  </si>
  <si>
    <t>Total AG</t>
  </si>
  <si>
    <t>PV</t>
  </si>
  <si>
    <t>Melde-
pflicht bez. AG</t>
  </si>
  <si>
    <t>übliche Löhne bezügl. AG</t>
  </si>
  <si>
    <t>AG</t>
  </si>
  <si>
    <t>AN</t>
  </si>
  <si>
    <t>Ausl. AG</t>
  </si>
  <si>
    <t>CH    AG</t>
  </si>
  <si>
    <t>PK - ave GAV</t>
  </si>
  <si>
    <t>Gipser</t>
  </si>
  <si>
    <t>Holzbau/Zimmermann</t>
  </si>
  <si>
    <t>Maler</t>
  </si>
  <si>
    <t>Marmor Granit</t>
  </si>
  <si>
    <t>Metallunion</t>
  </si>
  <si>
    <t>Plattenleger</t>
  </si>
  <si>
    <t>Carrosseriegewerbe</t>
  </si>
  <si>
    <t>Sicherheit</t>
  </si>
  <si>
    <t>Gleisbau</t>
  </si>
  <si>
    <t>Reinigung PK</t>
  </si>
  <si>
    <t>Baugewerbe BIEL-SEELAND</t>
  </si>
  <si>
    <t>Baugewerbe JURA-BERNOIS</t>
  </si>
  <si>
    <t>Baugewerbe BERN</t>
  </si>
  <si>
    <t>Total PK</t>
  </si>
  <si>
    <t>Seco-Auswertung für TPK 2020</t>
  </si>
  <si>
    <t>üblicher Lohn</t>
  </si>
  <si>
    <t xml:space="preserve">Verletzung üblicher Lohn </t>
  </si>
  <si>
    <t>Verstösse gegen Arbeits-bedingungen</t>
  </si>
  <si>
    <t>Total alle Verstösse Arbeitsbed.</t>
  </si>
  <si>
    <t>Verstösse üblicher Lohn</t>
  </si>
  <si>
    <t>übl. Lohn, Arbeitsbed., Meldeverf.</t>
  </si>
  <si>
    <t>Seco-Kontrollen</t>
  </si>
  <si>
    <t>CH AG ohne PV, inkl Selbst.</t>
  </si>
  <si>
    <t>Ents.Pers. v. ausl. AG inkl.Selbst.</t>
  </si>
  <si>
    <t>Ausl. Selbs.</t>
  </si>
  <si>
    <t>CH    Selbs.</t>
  </si>
  <si>
    <t>Ents. AN v. ausl. AG ohne.Selbst.</t>
  </si>
  <si>
    <t>Ents.Pers. v. ausl. AG inkl.Selbst. / CH AG inkl. Selbst. inkl. PV</t>
  </si>
  <si>
    <t>TPK - ohne ave GAV</t>
  </si>
  <si>
    <t>Gärtnergewerbe</t>
  </si>
  <si>
    <t>Ind.+Un.Böden</t>
  </si>
  <si>
    <t>Unterricht</t>
  </si>
  <si>
    <t>Land-Forstwirtschaft</t>
  </si>
  <si>
    <t>Personenverleih</t>
  </si>
  <si>
    <t>Transportgewerbe</t>
  </si>
  <si>
    <t>Diverses</t>
  </si>
  <si>
    <t>Autogewerbe</t>
  </si>
  <si>
    <t>Informatik</t>
  </si>
  <si>
    <t>Detailhandel</t>
  </si>
  <si>
    <t>Kaufmännische Berufe</t>
  </si>
  <si>
    <t>Unterneh.-bezogene Dienstl.</t>
  </si>
  <si>
    <t>Gastro</t>
  </si>
  <si>
    <t>Clubs, Tänzerinnen</t>
  </si>
  <si>
    <t>Banken, Versicherungen</t>
  </si>
  <si>
    <t>Gesundheit, Soziales</t>
  </si>
  <si>
    <t>Hauswirtschaft</t>
  </si>
  <si>
    <t>Öffentliche Verwaltung</t>
  </si>
  <si>
    <t>Bäckereigewerbe</t>
  </si>
  <si>
    <t>Konditoreigewerbe</t>
  </si>
  <si>
    <t>Sägereien (Holzindustrie)</t>
  </si>
  <si>
    <t>Bildhauer- Steinmetzgewerbe</t>
  </si>
  <si>
    <t>Verkehr, Nachrichten</t>
  </si>
  <si>
    <t>Reinigungsgewerbe West-CH</t>
  </si>
  <si>
    <t>Uhrenindustrie Jura Bernois</t>
  </si>
  <si>
    <t>Buchhandel West-CH</t>
  </si>
  <si>
    <t>Buchhandel Deutsch-CH</t>
  </si>
  <si>
    <t>Baugewerbe</t>
  </si>
  <si>
    <t>Personenbez. Dienstleistung</t>
  </si>
  <si>
    <t>Erotik</t>
  </si>
  <si>
    <t>Ladengastro</t>
  </si>
  <si>
    <t>Kita-BetreuerIn</t>
  </si>
  <si>
    <t>Betonwarenindustrie</t>
  </si>
  <si>
    <t>Total TPK</t>
  </si>
  <si>
    <t>Gesamttotal</t>
  </si>
  <si>
    <t>Legende:</t>
  </si>
  <si>
    <r>
      <rPr>
        <b/>
        <sz val="10"/>
        <rFont val="Arial"/>
        <family val="2"/>
      </rPr>
      <t>Spalte E</t>
    </r>
    <r>
      <rPr>
        <sz val="10"/>
        <rFont val="Arial"/>
        <family val="2"/>
      </rPr>
      <t xml:space="preserve"> = </t>
    </r>
    <r>
      <rPr>
        <b/>
        <sz val="10"/>
        <rFont val="Arial"/>
        <family val="2"/>
      </rPr>
      <t>CH AG ohne Personalverleih jedoch inkl Selbst.</t>
    </r>
    <r>
      <rPr>
        <sz val="10"/>
        <rFont val="Arial"/>
        <family val="2"/>
      </rPr>
      <t xml:space="preserve"> (Zählweise der Kontrollen 1/1)</t>
    </r>
  </si>
  <si>
    <r>
      <t xml:space="preserve">Spalte G = </t>
    </r>
    <r>
      <rPr>
        <b/>
        <sz val="10"/>
        <rFont val="Arial"/>
        <family val="2"/>
      </rPr>
      <t>Ents. Personen v. ausl. AG inklusive Selbst.</t>
    </r>
    <r>
      <rPr>
        <sz val="10"/>
        <rFont val="Arial"/>
        <family val="2"/>
      </rPr>
      <t xml:space="preserve"> ((Anzahl minus Anzahl Selbst. (AE) durch zwei / plus Anzahl Selbst. = ergiebt Anzahl Kontrollen))</t>
    </r>
  </si>
  <si>
    <r>
      <rPr>
        <b/>
        <sz val="10"/>
        <rFont val="Arial"/>
        <family val="2"/>
      </rPr>
      <t>Spalte I</t>
    </r>
    <r>
      <rPr>
        <sz val="10"/>
        <rFont val="Arial"/>
        <family val="2"/>
      </rPr>
      <t xml:space="preserve"> = </t>
    </r>
    <r>
      <rPr>
        <b/>
        <sz val="10"/>
        <rFont val="Arial"/>
        <family val="2"/>
      </rPr>
      <t>CH Personalverleih AG</t>
    </r>
    <r>
      <rPr>
        <sz val="10"/>
        <rFont val="Arial"/>
        <family val="2"/>
      </rPr>
      <t xml:space="preserve"> (Zählweise der Kontrollen 1/1)</t>
    </r>
  </si>
  <si>
    <r>
      <t xml:space="preserve">Spalte L = alte Zählweise </t>
    </r>
    <r>
      <rPr>
        <b/>
        <sz val="10"/>
        <rFont val="Arial"/>
        <family val="2"/>
      </rPr>
      <t>Total AG</t>
    </r>
    <r>
      <rPr>
        <sz val="10"/>
        <rFont val="Arial"/>
      </rPr>
      <t xml:space="preserve"> (in der Datenbank hinterlegt jedoch seit dem 01.01.2020 nicht mehr relevant)</t>
    </r>
  </si>
  <si>
    <r>
      <t xml:space="preserve">Spalte M </t>
    </r>
    <r>
      <rPr>
        <sz val="10"/>
        <rFont val="Arial"/>
        <family val="2"/>
      </rPr>
      <t>=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aktuelle Zählweise</t>
    </r>
    <r>
      <rPr>
        <b/>
        <sz val="10"/>
        <rFont val="Arial"/>
        <family val="2"/>
      </rPr>
      <t xml:space="preserve"> ausl. AG </t>
    </r>
    <r>
      <rPr>
        <sz val="10"/>
        <rFont val="Arial"/>
        <family val="2"/>
      </rPr>
      <t>(Ergebnis aus Spalte G minus Spalte AE / durch zwei / plus Spalte AE)</t>
    </r>
  </si>
  <si>
    <r>
      <t xml:space="preserve">Spalte N = alte Zählweise </t>
    </r>
    <r>
      <rPr>
        <b/>
        <sz val="10"/>
        <rFont val="Arial"/>
        <family val="2"/>
      </rPr>
      <t>CH AG ohne PV</t>
    </r>
    <r>
      <rPr>
        <sz val="10"/>
        <rFont val="Arial"/>
        <family val="2"/>
      </rPr>
      <t xml:space="preserve"> (in der Datenbank hinterlegt jedoch seit dem 01.01.2020 nicht mehr relevant)</t>
    </r>
  </si>
  <si>
    <r>
      <t xml:space="preserve">Spalte O = alte Zählweise </t>
    </r>
    <r>
      <rPr>
        <b/>
        <sz val="10"/>
        <rFont val="Arial"/>
        <family val="2"/>
      </rPr>
      <t>PV</t>
    </r>
    <r>
      <rPr>
        <sz val="10"/>
        <rFont val="Arial"/>
        <family val="2"/>
      </rPr>
      <t xml:space="preserve"> (in der Datenbank hinterlegt jedoch seit dem 01.01.2020 nicht mehr relevant)</t>
    </r>
  </si>
  <si>
    <r>
      <rPr>
        <b/>
        <sz val="10"/>
        <rFont val="Arial"/>
        <family val="2"/>
      </rPr>
      <t>Spalte AP</t>
    </r>
    <r>
      <rPr>
        <sz val="10"/>
        <rFont val="Arial"/>
        <family val="2"/>
      </rPr>
      <t>= Ents. AN v. ausl. AG ohne Selbst.</t>
    </r>
  </si>
  <si>
    <r>
      <rPr>
        <b/>
        <sz val="10"/>
        <rFont val="Arial"/>
        <family val="2"/>
      </rPr>
      <t>Spalte AQ</t>
    </r>
    <r>
      <rPr>
        <sz val="10"/>
        <rFont val="Arial"/>
        <family val="2"/>
      </rPr>
      <t>= Ents. Pers. V. ausl. AG inkl. Selbst. / CH AG inkl. Selbst. inkl. PV</t>
    </r>
  </si>
  <si>
    <t>Zeitraum: 01.01.2020 bis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</si>
</sst>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FF99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0" fillId="2" borderId="0" xfId="0" applyNumberFormat="1" applyFont="1" applyFill="1" applyBorder="1"/>
    <xf numFmtId="0" fontId="4" fillId="3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/>
      <protection locked="0"/>
    </xf>
    <xf numFmtId="0" fontId="7" fillId="4" borderId="3" xfId="0" applyNumberFormat="1" applyFont="1" applyFill="1" applyBorder="1" applyAlignment="1" applyProtection="1">
      <alignment horizontal="center"/>
      <protection locked="0"/>
    </xf>
    <xf numFmtId="0" fontId="7" fillId="2" borderId="2" xfId="0" applyNumberFormat="1" applyFont="1" applyFill="1" applyBorder="1"/>
    <xf numFmtId="0" fontId="6" fillId="3" borderId="3" xfId="0" applyNumberFormat="1" applyFont="1" applyFill="1" applyBorder="1" applyAlignment="1">
      <alignment horizontal="center"/>
    </xf>
    <xf numFmtId="0" fontId="6" fillId="5" borderId="3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 applyProtection="1">
      <alignment horizontal="center"/>
      <protection locked="0"/>
    </xf>
    <xf numFmtId="0" fontId="6" fillId="6" borderId="3" xfId="0" applyNumberFormat="1" applyFont="1" applyFill="1" applyBorder="1" applyAlignment="1">
      <alignment horizontal="center"/>
    </xf>
    <xf numFmtId="0" fontId="6" fillId="7" borderId="3" xfId="0" applyNumberFormat="1" applyFont="1" applyFill="1" applyBorder="1" applyAlignment="1">
      <alignment horizontal="center"/>
    </xf>
    <xf numFmtId="0" fontId="4" fillId="8" borderId="3" xfId="0" applyNumberFormat="1" applyFont="1" applyFill="1" applyBorder="1" applyAlignment="1">
      <alignment horizontal="center" vertical="center" wrapText="1"/>
    </xf>
    <xf numFmtId="0" fontId="6" fillId="8" borderId="4" xfId="0" applyNumberFormat="1" applyFont="1" applyFill="1" applyBorder="1" applyAlignment="1">
      <alignment vertical="top" wrapText="1"/>
    </xf>
    <xf numFmtId="0" fontId="6" fillId="8" borderId="5" xfId="0" applyNumberFormat="1" applyFont="1" applyFill="1" applyBorder="1" applyAlignment="1">
      <alignment vertical="top" wrapText="1"/>
    </xf>
    <xf numFmtId="0" fontId="6" fillId="8" borderId="3" xfId="0" applyNumberFormat="1" applyFont="1" applyFill="1" applyBorder="1"/>
    <xf numFmtId="0" fontId="4" fillId="8" borderId="3" xfId="0" applyNumberFormat="1" applyFont="1" applyFill="1" applyBorder="1" applyAlignment="1">
      <alignment horizontal="center" vertical="top" wrapText="1"/>
    </xf>
    <xf numFmtId="0" fontId="6" fillId="8" borderId="3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6" fillId="9" borderId="3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alignment horizontal="center"/>
      <protection locked="0"/>
    </xf>
    <xf numFmtId="0" fontId="7" fillId="10" borderId="3" xfId="0" applyNumberFormat="1" applyFont="1" applyFill="1" applyBorder="1" applyAlignment="1">
      <alignment horizontal="center" vertical="center" wrapText="1"/>
    </xf>
    <xf numFmtId="0" fontId="7" fillId="11" borderId="3" xfId="0" applyNumberFormat="1" applyFont="1" applyFill="1" applyBorder="1" applyAlignment="1">
      <alignment horizontal="center" vertical="center" wrapText="1"/>
    </xf>
    <xf numFmtId="0" fontId="7" fillId="9" borderId="3" xfId="0" applyNumberFormat="1" applyFont="1" applyFill="1" applyBorder="1" applyAlignment="1">
      <alignment horizontal="center" vertical="center" wrapText="1"/>
    </xf>
    <xf numFmtId="0" fontId="7" fillId="12" borderId="3" xfId="0" applyNumberFormat="1" applyFont="1" applyFill="1" applyBorder="1" applyAlignment="1">
      <alignment horizontal="center" vertical="center" wrapText="1"/>
    </xf>
    <xf numFmtId="0" fontId="7" fillId="7" borderId="3" xfId="0" applyNumberFormat="1" applyFont="1" applyFill="1" applyBorder="1" applyAlignment="1">
      <alignment horizontal="center" vertical="center" wrapText="1"/>
    </xf>
    <xf numFmtId="0" fontId="7" fillId="6" borderId="3" xfId="0" applyNumberFormat="1" applyFont="1" applyFill="1" applyBorder="1" applyAlignment="1">
      <alignment horizontal="center" vertical="center" wrapText="1"/>
    </xf>
    <xf numFmtId="0" fontId="7" fillId="5" borderId="3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/>
    <xf numFmtId="0" fontId="6" fillId="2" borderId="2" xfId="0" applyNumberFormat="1" applyFont="1" applyFill="1" applyBorder="1"/>
    <xf numFmtId="0" fontId="6" fillId="2" borderId="2" xfId="0" applyNumberFormat="1" applyFont="1" applyFill="1" applyBorder="1" applyAlignment="1">
      <alignment horizontal="center"/>
    </xf>
    <xf numFmtId="0" fontId="6" fillId="2" borderId="6" xfId="0" applyNumberFormat="1" applyFont="1" applyFill="1" applyBorder="1" applyAlignment="1">
      <alignment horizontal="center"/>
    </xf>
    <xf numFmtId="0" fontId="7" fillId="8" borderId="3" xfId="0" applyNumberFormat="1" applyFont="1" applyFill="1" applyBorder="1"/>
    <xf numFmtId="0" fontId="7" fillId="3" borderId="3" xfId="0" applyNumberFormat="1" applyFont="1" applyFill="1" applyBorder="1" applyAlignment="1">
      <alignment horizontal="center"/>
    </xf>
    <xf numFmtId="0" fontId="7" fillId="9" borderId="3" xfId="0" applyNumberFormat="1" applyFont="1" applyFill="1" applyBorder="1" applyAlignment="1">
      <alignment horizontal="center"/>
    </xf>
    <xf numFmtId="0" fontId="7" fillId="7" borderId="3" xfId="0" applyNumberFormat="1" applyFont="1" applyFill="1" applyBorder="1" applyAlignment="1">
      <alignment horizontal="center"/>
    </xf>
    <xf numFmtId="0" fontId="7" fillId="6" borderId="3" xfId="0" applyNumberFormat="1" applyFont="1" applyFill="1" applyBorder="1" applyAlignment="1">
      <alignment horizontal="center"/>
    </xf>
    <xf numFmtId="0" fontId="7" fillId="5" borderId="3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0" fontId="7" fillId="10" borderId="3" xfId="0" applyNumberFormat="1" applyFont="1" applyFill="1" applyBorder="1" applyAlignment="1">
      <alignment horizontal="center"/>
    </xf>
    <xf numFmtId="0" fontId="7" fillId="11" borderId="3" xfId="0" applyNumberFormat="1" applyFont="1" applyFill="1" applyBorder="1" applyAlignment="1">
      <alignment horizontal="center"/>
    </xf>
    <xf numFmtId="0" fontId="7" fillId="13" borderId="3" xfId="0" applyNumberFormat="1" applyFont="1" applyFill="1" applyBorder="1" applyAlignment="1">
      <alignment horizontal="center"/>
    </xf>
    <xf numFmtId="0" fontId="7" fillId="12" borderId="3" xfId="0" applyNumberFormat="1" applyFont="1" applyFill="1" applyBorder="1" applyAlignment="1">
      <alignment horizontal="center"/>
    </xf>
    <xf numFmtId="0" fontId="6" fillId="4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/>
    <xf numFmtId="0" fontId="7" fillId="13" borderId="3" xfId="0" applyNumberFormat="1" applyFont="1" applyFill="1" applyBorder="1" applyAlignment="1">
      <alignment horizontal="center" vertical="center" wrapText="1"/>
    </xf>
    <xf numFmtId="0" fontId="6" fillId="13" borderId="3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/>
    <xf numFmtId="0" fontId="2" fillId="0" borderId="0" xfId="0" applyNumberFormat="1" applyFont="1" applyFill="1" applyBorder="1"/>
    <xf numFmtId="0" fontId="6" fillId="10" borderId="3" xfId="0" applyNumberFormat="1" applyFont="1" applyFill="1" applyBorder="1" applyAlignment="1">
      <alignment horizontal="center"/>
    </xf>
    <xf numFmtId="0" fontId="6" fillId="11" borderId="3" xfId="0" applyNumberFormat="1" applyFont="1" applyFill="1" applyBorder="1" applyAlignment="1">
      <alignment horizontal="center"/>
    </xf>
    <xf numFmtId="0" fontId="6" fillId="12" borderId="3" xfId="0" applyNumberFormat="1" applyFont="1" applyFill="1" applyBorder="1" applyAlignment="1">
      <alignment horizontal="center"/>
    </xf>
    <xf numFmtId="0" fontId="10" fillId="0" borderId="3" xfId="0" applyNumberFormat="1" applyFont="1" applyFill="1" applyBorder="1"/>
    <xf numFmtId="0" fontId="10" fillId="3" borderId="3" xfId="0" applyNumberFormat="1" applyFont="1" applyFill="1" applyBorder="1" applyAlignment="1" applyProtection="1">
      <alignment horizontal="center"/>
      <protection locked="0"/>
    </xf>
    <xf numFmtId="0" fontId="10" fillId="9" borderId="3" xfId="0" applyNumberFormat="1" applyFont="1" applyFill="1" applyBorder="1" applyAlignment="1" applyProtection="1">
      <alignment horizontal="center"/>
      <protection locked="0"/>
    </xf>
    <xf numFmtId="0" fontId="10" fillId="7" borderId="3" xfId="0" applyNumberFormat="1" applyFont="1" applyFill="1" applyBorder="1" applyAlignment="1" applyProtection="1">
      <alignment horizontal="center"/>
      <protection locked="0"/>
    </xf>
    <xf numFmtId="0" fontId="10" fillId="6" borderId="3" xfId="0" applyNumberFormat="1" applyFont="1" applyFill="1" applyBorder="1" applyAlignment="1" applyProtection="1">
      <alignment horizontal="center"/>
      <protection locked="0"/>
    </xf>
    <xf numFmtId="0" fontId="10" fillId="13" borderId="3" xfId="0" applyNumberFormat="1" applyFont="1" applyFill="1" applyBorder="1" applyAlignment="1" applyProtection="1">
      <alignment horizontal="center"/>
      <protection locked="0"/>
    </xf>
    <xf numFmtId="0" fontId="10" fillId="5" borderId="3" xfId="0" applyNumberFormat="1" applyFont="1" applyFill="1" applyBorder="1" applyAlignment="1" applyProtection="1">
      <alignment horizontal="center"/>
      <protection locked="0"/>
    </xf>
    <xf numFmtId="0" fontId="10" fillId="4" borderId="3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/>
    <xf numFmtId="0" fontId="10" fillId="5" borderId="3" xfId="0" applyNumberFormat="1" applyFont="1" applyFill="1" applyBorder="1" applyAlignment="1">
      <alignment horizontal="center" vertical="center" wrapText="1"/>
    </xf>
    <xf numFmtId="0" fontId="6" fillId="14" borderId="3" xfId="0" applyNumberFormat="1" applyFont="1" applyFill="1" applyBorder="1" applyAlignment="1">
      <alignment horizontal="center"/>
    </xf>
    <xf numFmtId="0" fontId="7" fillId="14" borderId="3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0" fillId="10" borderId="3" xfId="0" applyNumberFormat="1" applyFont="1" applyFill="1" applyBorder="1" applyAlignment="1">
      <alignment horizontal="center"/>
    </xf>
    <xf numFmtId="0" fontId="10" fillId="11" borderId="3" xfId="0" applyNumberFormat="1" applyFont="1" applyFill="1" applyBorder="1" applyAlignment="1">
      <alignment horizontal="center"/>
    </xf>
    <xf numFmtId="0" fontId="10" fillId="12" borderId="3" xfId="0" applyNumberFormat="1" applyFont="1" applyFill="1" applyBorder="1" applyAlignment="1">
      <alignment horizontal="center"/>
    </xf>
    <xf numFmtId="0" fontId="7" fillId="18" borderId="3" xfId="0" applyNumberFormat="1" applyFont="1" applyFill="1" applyBorder="1" applyAlignment="1">
      <alignment horizontal="center" vertical="center" wrapText="1"/>
    </xf>
    <xf numFmtId="0" fontId="6" fillId="18" borderId="3" xfId="0" applyNumberFormat="1" applyFont="1" applyFill="1" applyBorder="1" applyAlignment="1">
      <alignment horizontal="center"/>
    </xf>
    <xf numFmtId="0" fontId="6" fillId="19" borderId="3" xfId="0" applyNumberFormat="1" applyFont="1" applyFill="1" applyBorder="1" applyAlignment="1">
      <alignment horizontal="center"/>
    </xf>
    <xf numFmtId="0" fontId="7" fillId="19" borderId="3" xfId="0" applyNumberFormat="1" applyFont="1" applyFill="1" applyBorder="1" applyAlignment="1">
      <alignment horizontal="center" vertical="center" wrapText="1"/>
    </xf>
    <xf numFmtId="0" fontId="7" fillId="19" borderId="3" xfId="0" applyNumberFormat="1" applyFont="1" applyFill="1" applyBorder="1" applyAlignment="1">
      <alignment horizontal="center"/>
    </xf>
    <xf numFmtId="0" fontId="10" fillId="19" borderId="3" xfId="0" applyNumberFormat="1" applyFont="1" applyFill="1" applyBorder="1" applyAlignment="1">
      <alignment horizontal="center"/>
    </xf>
    <xf numFmtId="0" fontId="10" fillId="18" borderId="3" xfId="0" applyNumberFormat="1" applyFont="1" applyFill="1" applyBorder="1" applyAlignment="1" applyProtection="1">
      <alignment horizontal="center"/>
      <protection locked="0"/>
    </xf>
    <xf numFmtId="0" fontId="7" fillId="18" borderId="3" xfId="0" applyNumberFormat="1" applyFont="1" applyFill="1" applyBorder="1" applyAlignment="1">
      <alignment horizontal="center"/>
    </xf>
    <xf numFmtId="0" fontId="9" fillId="20" borderId="0" xfId="0" applyNumberFormat="1" applyFont="1" applyFill="1" applyBorder="1"/>
    <xf numFmtId="0" fontId="10" fillId="2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/>
    <xf numFmtId="0" fontId="10" fillId="9" borderId="3" xfId="0" applyNumberFormat="1" applyFont="1" applyFill="1" applyBorder="1" applyAlignment="1">
      <alignment horizontal="center"/>
    </xf>
    <xf numFmtId="0" fontId="10" fillId="7" borderId="3" xfId="0" applyNumberFormat="1" applyFont="1" applyFill="1" applyBorder="1" applyAlignment="1">
      <alignment horizontal="center"/>
    </xf>
    <xf numFmtId="0" fontId="10" fillId="15" borderId="3" xfId="0" applyNumberFormat="1" applyFont="1" applyFill="1" applyBorder="1" applyAlignment="1">
      <alignment horizontal="center"/>
    </xf>
    <xf numFmtId="0" fontId="10" fillId="13" borderId="3" xfId="0" applyNumberFormat="1" applyFont="1" applyFill="1" applyBorder="1" applyAlignment="1">
      <alignment horizontal="center"/>
    </xf>
    <xf numFmtId="0" fontId="10" fillId="2" borderId="2" xfId="0" applyNumberFormat="1" applyFont="1" applyFill="1" applyBorder="1"/>
    <xf numFmtId="0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/>
    <xf numFmtId="0" fontId="11" fillId="0" borderId="3" xfId="0" applyNumberFormat="1" applyFont="1" applyFill="1" applyBorder="1"/>
    <xf numFmtId="0" fontId="11" fillId="3" borderId="3" xfId="0" applyNumberFormat="1" applyFont="1" applyFill="1" applyBorder="1" applyAlignment="1" applyProtection="1">
      <alignment horizontal="center"/>
      <protection locked="0"/>
    </xf>
    <xf numFmtId="0" fontId="11" fillId="9" borderId="3" xfId="0" applyNumberFormat="1" applyFont="1" applyFill="1" applyBorder="1" applyAlignment="1" applyProtection="1">
      <alignment horizontal="center"/>
      <protection locked="0"/>
    </xf>
    <xf numFmtId="0" fontId="11" fillId="7" borderId="3" xfId="0" applyNumberFormat="1" applyFont="1" applyFill="1" applyBorder="1" applyAlignment="1" applyProtection="1">
      <alignment horizontal="center"/>
      <protection locked="0"/>
    </xf>
    <xf numFmtId="0" fontId="11" fillId="6" borderId="3" xfId="0" applyNumberFormat="1" applyFont="1" applyFill="1" applyBorder="1" applyAlignment="1" applyProtection="1">
      <alignment horizontal="center"/>
      <protection locked="0"/>
    </xf>
    <xf numFmtId="0" fontId="11" fillId="13" borderId="3" xfId="0" applyNumberFormat="1" applyFont="1" applyFill="1" applyBorder="1" applyAlignment="1" applyProtection="1">
      <alignment horizontal="center"/>
      <protection locked="0"/>
    </xf>
    <xf numFmtId="0" fontId="11" fillId="5" borderId="3" xfId="0" applyNumberFormat="1" applyFont="1" applyFill="1" applyBorder="1" applyAlignment="1" applyProtection="1">
      <alignment horizontal="center"/>
      <protection locked="0"/>
    </xf>
    <xf numFmtId="0" fontId="11" fillId="4" borderId="3" xfId="0" applyNumberFormat="1" applyFont="1" applyFill="1" applyBorder="1" applyAlignment="1" applyProtection="1">
      <alignment horizontal="center"/>
      <protection locked="0"/>
    </xf>
    <xf numFmtId="0" fontId="11" fillId="10" borderId="3" xfId="0" applyNumberFormat="1" applyFont="1" applyFill="1" applyBorder="1" applyAlignment="1">
      <alignment horizontal="center"/>
    </xf>
    <xf numFmtId="0" fontId="11" fillId="11" borderId="3" xfId="0" applyNumberFormat="1" applyFont="1" applyFill="1" applyBorder="1" applyAlignment="1">
      <alignment horizontal="center"/>
    </xf>
    <xf numFmtId="0" fontId="11" fillId="18" borderId="3" xfId="0" applyNumberFormat="1" applyFont="1" applyFill="1" applyBorder="1" applyAlignment="1" applyProtection="1">
      <alignment horizontal="center"/>
      <protection locked="0"/>
    </xf>
    <xf numFmtId="0" fontId="11" fillId="19" borderId="3" xfId="0" applyNumberFormat="1" applyFont="1" applyFill="1" applyBorder="1" applyAlignment="1">
      <alignment horizontal="center"/>
    </xf>
    <xf numFmtId="0" fontId="11" fillId="12" borderId="3" xfId="0" applyNumberFormat="1" applyFont="1" applyFill="1" applyBorder="1" applyAlignment="1">
      <alignment horizontal="center"/>
    </xf>
    <xf numFmtId="0" fontId="11" fillId="14" borderId="3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/>
    <xf numFmtId="0" fontId="1" fillId="0" borderId="0" xfId="0" applyNumberFormat="1" applyFont="1" applyFill="1" applyBorder="1"/>
    <xf numFmtId="0" fontId="1" fillId="9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/>
    <xf numFmtId="164" fontId="0" fillId="0" borderId="3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164" fontId="1" fillId="0" borderId="3" xfId="0" applyNumberFormat="1" applyFont="1" applyFill="1" applyBorder="1"/>
    <xf numFmtId="164" fontId="1" fillId="0" borderId="0" xfId="0" applyNumberFormat="1" applyFont="1" applyFill="1" applyBorder="1"/>
    <xf numFmtId="0" fontId="5" fillId="0" borderId="3" xfId="0" applyNumberFormat="1" applyFont="1" applyFill="1" applyBorder="1"/>
    <xf numFmtId="164" fontId="0" fillId="0" borderId="0" xfId="0" applyNumberFormat="1" applyFont="1" applyFill="1" applyBorder="1"/>
    <xf numFmtId="0" fontId="5" fillId="0" borderId="0" xfId="0" applyNumberFormat="1" applyFont="1" applyFill="1" applyBorder="1"/>
    <xf numFmtId="164" fontId="0" fillId="0" borderId="8" xfId="0" applyNumberFormat="1" applyFont="1" applyFill="1" applyBorder="1"/>
    <xf numFmtId="0" fontId="1" fillId="0" borderId="0" xfId="0" applyNumberFormat="1" applyFont="1" applyFill="1" applyBorder="1" applyAlignment="1">
      <alignment horizontal="center" vertical="center"/>
    </xf>
    <xf numFmtId="164" fontId="12" fillId="9" borderId="9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/>
    <xf numFmtId="0" fontId="0" fillId="0" borderId="3" xfId="0" applyNumberFormat="1" applyFont="1" applyFill="1" applyBorder="1"/>
    <xf numFmtId="0" fontId="0" fillId="0" borderId="0" xfId="0" applyNumberFormat="1" applyFont="1" applyFill="1" applyBorder="1"/>
    <xf numFmtId="0" fontId="1" fillId="0" borderId="3" xfId="0" applyNumberFormat="1" applyFont="1" applyFill="1" applyBorder="1"/>
    <xf numFmtId="0" fontId="0" fillId="0" borderId="0" xfId="0" applyNumberFormat="1" applyFont="1" applyFill="1" applyBorder="1"/>
    <xf numFmtId="0" fontId="0" fillId="0" borderId="3" xfId="0" applyNumberFormat="1" applyFont="1" applyFill="1" applyBorder="1" applyAlignment="1">
      <alignment wrapText="1"/>
    </xf>
    <xf numFmtId="0" fontId="5" fillId="0" borderId="3" xfId="0" applyNumberFormat="1" applyFont="1" applyFill="1" applyBorder="1"/>
    <xf numFmtId="0" fontId="0" fillId="16" borderId="3" xfId="0" applyNumberFormat="1" applyFont="1" applyFill="1" applyBorder="1"/>
    <xf numFmtId="0" fontId="0" fillId="16" borderId="3" xfId="0" applyNumberFormat="1" applyFont="1" applyFill="1" applyBorder="1" applyAlignment="1">
      <alignment horizontal="right" vertical="center"/>
    </xf>
    <xf numFmtId="164" fontId="0" fillId="16" borderId="3" xfId="0" applyNumberFormat="1" applyFont="1" applyFill="1" applyBorder="1"/>
    <xf numFmtId="0" fontId="1" fillId="16" borderId="0" xfId="0" applyNumberFormat="1" applyFont="1" applyFill="1" applyBorder="1" applyAlignment="1">
      <alignment horizontal="center" vertical="center"/>
    </xf>
    <xf numFmtId="164" fontId="1" fillId="16" borderId="0" xfId="0" applyNumberFormat="1" applyFont="1" applyFill="1" applyBorder="1" applyAlignment="1">
      <alignment horizontal="center" vertical="center"/>
    </xf>
    <xf numFmtId="0" fontId="0" fillId="16" borderId="3" xfId="0" applyNumberFormat="1" applyFont="1" applyFill="1" applyBorder="1" applyAlignment="1">
      <alignment horizontal="center"/>
    </xf>
    <xf numFmtId="164" fontId="0" fillId="16" borderId="3" xfId="0" applyNumberFormat="1" applyFont="1" applyFill="1" applyBorder="1" applyAlignment="1">
      <alignment horizontal="center"/>
    </xf>
    <xf numFmtId="0" fontId="1" fillId="16" borderId="3" xfId="0" applyNumberFormat="1" applyFont="1" applyFill="1" applyBorder="1"/>
    <xf numFmtId="164" fontId="1" fillId="16" borderId="3" xfId="0" applyNumberFormat="1" applyFont="1" applyFill="1" applyBorder="1"/>
    <xf numFmtId="0" fontId="0" fillId="16" borderId="0" xfId="0" applyNumberFormat="1" applyFont="1" applyFill="1" applyBorder="1"/>
    <xf numFmtId="164" fontId="0" fillId="16" borderId="0" xfId="0" applyNumberFormat="1" applyFont="1" applyFill="1" applyBorder="1"/>
    <xf numFmtId="0" fontId="0" fillId="16" borderId="3" xfId="0" applyNumberFormat="1" applyFont="1" applyFill="1" applyBorder="1" applyAlignment="1">
      <alignment horizontal="right"/>
    </xf>
    <xf numFmtId="0" fontId="0" fillId="16" borderId="0" xfId="0" applyNumberFormat="1" applyFont="1" applyFill="1" applyBorder="1"/>
    <xf numFmtId="164" fontId="0" fillId="16" borderId="0" xfId="0" applyNumberFormat="1" applyFont="1" applyFill="1" applyBorder="1"/>
    <xf numFmtId="0" fontId="0" fillId="21" borderId="3" xfId="0" applyNumberFormat="1" applyFont="1" applyFill="1" applyBorder="1" applyAlignment="1">
      <alignment horizontal="right"/>
    </xf>
    <xf numFmtId="0" fontId="0" fillId="22" borderId="3" xfId="0" applyNumberFormat="1" applyFont="1" applyFill="1" applyBorder="1" applyAlignment="1">
      <alignment horizontal="right"/>
    </xf>
    <xf numFmtId="0" fontId="1" fillId="21" borderId="3" xfId="0" applyNumberFormat="1" applyFont="1" applyFill="1" applyBorder="1"/>
    <xf numFmtId="0" fontId="5" fillId="0" borderId="3" xfId="0" applyNumberFormat="1" applyFont="1" applyFill="1" applyBorder="1"/>
    <xf numFmtId="0" fontId="10" fillId="23" borderId="0" xfId="0" applyNumberFormat="1" applyFont="1" applyFill="1" applyBorder="1"/>
    <xf numFmtId="164" fontId="0" fillId="16" borderId="3" xfId="0" applyNumberFormat="1" applyFont="1" applyFill="1" applyBorder="1" applyAlignment="1">
      <alignment horizontal="right"/>
    </xf>
    <xf numFmtId="0" fontId="5" fillId="16" borderId="3" xfId="0" applyNumberFormat="1" applyFont="1" applyFill="1" applyBorder="1"/>
    <xf numFmtId="0" fontId="0" fillId="0" borderId="3" xfId="0" applyNumberFormat="1" applyFont="1" applyFill="1" applyBorder="1"/>
    <xf numFmtId="0" fontId="7" fillId="24" borderId="3" xfId="0" applyNumberFormat="1" applyFont="1" applyFill="1" applyBorder="1" applyAlignment="1">
      <alignment horizontal="center" vertical="center" wrapText="1"/>
    </xf>
    <xf numFmtId="0" fontId="7" fillId="24" borderId="3" xfId="0" applyNumberFormat="1" applyFont="1" applyFill="1" applyBorder="1" applyAlignment="1">
      <alignment horizontal="center" vertical="center" wrapText="1"/>
    </xf>
    <xf numFmtId="0" fontId="11" fillId="14" borderId="11" xfId="0" applyNumberFormat="1" applyFont="1" applyFill="1" applyBorder="1" applyAlignment="1">
      <alignment horizontal="center"/>
    </xf>
    <xf numFmtId="0" fontId="5" fillId="25" borderId="3" xfId="0" applyNumberFormat="1" applyFont="1" applyFill="1" applyBorder="1"/>
    <xf numFmtId="0" fontId="0" fillId="25" borderId="3" xfId="0" applyNumberFormat="1" applyFont="1" applyFill="1" applyBorder="1"/>
    <xf numFmtId="0" fontId="10" fillId="14" borderId="11" xfId="0" applyNumberFormat="1" applyFont="1" applyFill="1" applyBorder="1" applyAlignment="1">
      <alignment horizontal="center"/>
    </xf>
    <xf numFmtId="0" fontId="10" fillId="25" borderId="3" xfId="0" applyNumberFormat="1" applyFont="1" applyFill="1" applyBorder="1"/>
    <xf numFmtId="0" fontId="1" fillId="25" borderId="3" xfId="0" applyNumberFormat="1" applyFont="1" applyFill="1" applyBorder="1"/>
    <xf numFmtId="0" fontId="7" fillId="25" borderId="3" xfId="0" applyNumberFormat="1" applyFont="1" applyFill="1" applyBorder="1" applyAlignment="1">
      <alignment horizontal="center" vertical="center" wrapText="1"/>
    </xf>
    <xf numFmtId="0" fontId="6" fillId="25" borderId="3" xfId="0" applyNumberFormat="1" applyFont="1" applyFill="1" applyBorder="1" applyAlignment="1">
      <alignment horizontal="center" vertical="center" wrapText="1"/>
    </xf>
    <xf numFmtId="0" fontId="11" fillId="25" borderId="3" xfId="0" applyNumberFormat="1" applyFont="1" applyFill="1" applyBorder="1"/>
    <xf numFmtId="0" fontId="1" fillId="26" borderId="0" xfId="0" applyNumberFormat="1" applyFont="1" applyFill="1" applyBorder="1"/>
    <xf numFmtId="0" fontId="0" fillId="26" borderId="0" xfId="0" applyNumberFormat="1" applyFont="1" applyFill="1" applyBorder="1" applyAlignment="1">
      <alignment horizontal="center"/>
    </xf>
    <xf numFmtId="0" fontId="5" fillId="26" borderId="0" xfId="0" applyNumberFormat="1" applyFont="1" applyFill="1" applyBorder="1"/>
    <xf numFmtId="0" fontId="5" fillId="26" borderId="0" xfId="0" applyNumberFormat="1" applyFont="1" applyFill="1" applyBorder="1" applyAlignment="1">
      <alignment horizontal="left"/>
    </xf>
    <xf numFmtId="0" fontId="0" fillId="26" borderId="0" xfId="0" applyNumberFormat="1" applyFont="1" applyFill="1" applyBorder="1" applyAlignment="1">
      <alignment horizontal="left"/>
    </xf>
    <xf numFmtId="0" fontId="0" fillId="26" borderId="0" xfId="0" applyNumberFormat="1" applyFont="1" applyFill="1" applyBorder="1"/>
    <xf numFmtId="0" fontId="0" fillId="26" borderId="0" xfId="0" applyNumberFormat="1" applyFont="1" applyFill="1" applyBorder="1"/>
    <xf numFmtId="0" fontId="5" fillId="26" borderId="0" xfId="0" applyNumberFormat="1" applyFont="1" applyFill="1" applyBorder="1"/>
    <xf numFmtId="0" fontId="11" fillId="25" borderId="3" xfId="0" applyNumberFormat="1" applyFont="1" applyFill="1" applyBorder="1" applyAlignment="1">
      <alignment horizontal="center" vertical="center" wrapText="1"/>
    </xf>
    <xf numFmtId="0" fontId="6" fillId="9" borderId="10" xfId="0" applyNumberFormat="1" applyFont="1" applyFill="1" applyBorder="1" applyAlignment="1">
      <alignment horizontal="center" vertical="center"/>
    </xf>
    <xf numFmtId="0" fontId="6" fillId="9" borderId="5" xfId="0" applyNumberFormat="1" applyFont="1" applyFill="1" applyBorder="1" applyAlignment="1">
      <alignment horizontal="center" vertical="center"/>
    </xf>
    <xf numFmtId="0" fontId="4" fillId="10" borderId="11" xfId="0" applyNumberFormat="1" applyFont="1" applyFill="1" applyBorder="1" applyAlignment="1">
      <alignment horizontal="center"/>
    </xf>
    <xf numFmtId="0" fontId="4" fillId="10" borderId="12" xfId="0" applyNumberFormat="1" applyFont="1" applyFill="1" applyBorder="1" applyAlignment="1">
      <alignment horizontal="center"/>
    </xf>
    <xf numFmtId="0" fontId="4" fillId="10" borderId="1" xfId="0" applyNumberFormat="1" applyFont="1" applyFill="1" applyBorder="1" applyAlignment="1">
      <alignment horizontal="center"/>
    </xf>
    <xf numFmtId="0" fontId="6" fillId="10" borderId="13" xfId="0" applyNumberFormat="1" applyFont="1" applyFill="1" applyBorder="1" applyAlignment="1">
      <alignment horizontal="center" vertical="center" wrapText="1"/>
    </xf>
    <xf numFmtId="0" fontId="6" fillId="10" borderId="14" xfId="0" applyNumberFormat="1" applyFont="1" applyFill="1" applyBorder="1" applyAlignment="1">
      <alignment horizontal="center" vertical="center" wrapText="1"/>
    </xf>
    <xf numFmtId="0" fontId="6" fillId="10" borderId="15" xfId="0" applyNumberFormat="1" applyFont="1" applyFill="1" applyBorder="1" applyAlignment="1">
      <alignment horizontal="center" vertical="center" wrapText="1"/>
    </xf>
    <xf numFmtId="0" fontId="6" fillId="10" borderId="16" xfId="0" applyNumberFormat="1" applyFont="1" applyFill="1" applyBorder="1" applyAlignment="1">
      <alignment horizontal="center" vertical="center" wrapText="1"/>
    </xf>
    <xf numFmtId="0" fontId="6" fillId="10" borderId="17" xfId="0" applyNumberFormat="1" applyFont="1" applyFill="1" applyBorder="1" applyAlignment="1">
      <alignment horizontal="center" vertical="center" wrapText="1"/>
    </xf>
    <xf numFmtId="0" fontId="6" fillId="10" borderId="8" xfId="0" applyNumberFormat="1" applyFont="1" applyFill="1" applyBorder="1" applyAlignment="1">
      <alignment horizontal="center" vertical="center" wrapText="1"/>
    </xf>
    <xf numFmtId="0" fontId="6" fillId="19" borderId="13" xfId="0" applyNumberFormat="1" applyFont="1" applyFill="1" applyBorder="1" applyAlignment="1">
      <alignment horizontal="center" vertical="center" wrapText="1"/>
    </xf>
    <xf numFmtId="0" fontId="6" fillId="19" borderId="14" xfId="0" applyNumberFormat="1" applyFont="1" applyFill="1" applyBorder="1" applyAlignment="1">
      <alignment horizontal="center" vertical="center" wrapText="1"/>
    </xf>
    <xf numFmtId="0" fontId="6" fillId="19" borderId="15" xfId="0" applyNumberFormat="1" applyFont="1" applyFill="1" applyBorder="1" applyAlignment="1">
      <alignment horizontal="center" vertical="center" wrapText="1"/>
    </xf>
    <xf numFmtId="0" fontId="6" fillId="19" borderId="16" xfId="0" applyNumberFormat="1" applyFont="1" applyFill="1" applyBorder="1" applyAlignment="1">
      <alignment horizontal="center" vertical="center" wrapText="1"/>
    </xf>
    <xf numFmtId="0" fontId="6" fillId="18" borderId="13" xfId="0" applyNumberFormat="1" applyFont="1" applyFill="1" applyBorder="1" applyAlignment="1">
      <alignment horizontal="center" vertical="center" wrapText="1"/>
    </xf>
    <xf numFmtId="0" fontId="6" fillId="18" borderId="14" xfId="0" applyNumberFormat="1" applyFont="1" applyFill="1" applyBorder="1" applyAlignment="1">
      <alignment horizontal="center" vertical="center" wrapText="1"/>
    </xf>
    <xf numFmtId="0" fontId="6" fillId="18" borderId="15" xfId="0" applyNumberFormat="1" applyFont="1" applyFill="1" applyBorder="1" applyAlignment="1">
      <alignment horizontal="center" vertical="center" wrapText="1"/>
    </xf>
    <xf numFmtId="0" fontId="6" fillId="18" borderId="16" xfId="0" applyNumberFormat="1" applyFont="1" applyFill="1" applyBorder="1" applyAlignment="1">
      <alignment horizontal="center" vertical="center" wrapText="1"/>
    </xf>
    <xf numFmtId="0" fontId="7" fillId="12" borderId="11" xfId="0" applyNumberFormat="1" applyFont="1" applyFill="1" applyBorder="1" applyAlignment="1">
      <alignment horizontal="center" vertical="center" wrapText="1"/>
    </xf>
    <xf numFmtId="0" fontId="7" fillId="12" borderId="1" xfId="0" applyNumberFormat="1" applyFont="1" applyFill="1" applyBorder="1" applyAlignment="1">
      <alignment horizontal="center" vertical="center" wrapText="1"/>
    </xf>
    <xf numFmtId="0" fontId="7" fillId="12" borderId="3" xfId="0" applyNumberFormat="1" applyFont="1" applyFill="1" applyBorder="1" applyAlignment="1">
      <alignment horizontal="center" vertical="center" wrapText="1"/>
    </xf>
    <xf numFmtId="0" fontId="6" fillId="14" borderId="10" xfId="0" applyNumberFormat="1" applyFont="1" applyFill="1" applyBorder="1" applyAlignment="1">
      <alignment horizontal="center" vertical="center"/>
    </xf>
    <xf numFmtId="0" fontId="6" fillId="14" borderId="5" xfId="0" applyNumberFormat="1" applyFont="1" applyFill="1" applyBorder="1" applyAlignment="1">
      <alignment horizontal="center" vertical="center"/>
    </xf>
    <xf numFmtId="0" fontId="1" fillId="14" borderId="10" xfId="0" applyNumberFormat="1" applyFont="1" applyFill="1" applyBorder="1" applyAlignment="1">
      <alignment horizontal="center" vertical="top" textRotation="90" wrapText="1"/>
    </xf>
    <xf numFmtId="0" fontId="1" fillId="14" borderId="4" xfId="0" applyNumberFormat="1" applyFont="1" applyFill="1" applyBorder="1" applyAlignment="1">
      <alignment horizontal="center" vertical="top" textRotation="90" wrapText="1"/>
    </xf>
    <xf numFmtId="0" fontId="1" fillId="14" borderId="5" xfId="0" applyNumberFormat="1" applyFont="1" applyFill="1" applyBorder="1" applyAlignment="1">
      <alignment horizontal="center" vertical="top" textRotation="90" wrapText="1"/>
    </xf>
    <xf numFmtId="0" fontId="4" fillId="11" borderId="11" xfId="0" applyNumberFormat="1" applyFont="1" applyFill="1" applyBorder="1" applyAlignment="1">
      <alignment horizontal="center"/>
    </xf>
    <xf numFmtId="0" fontId="4" fillId="11" borderId="12" xfId="0" applyNumberFormat="1" applyFont="1" applyFill="1" applyBorder="1" applyAlignment="1">
      <alignment horizontal="center"/>
    </xf>
    <xf numFmtId="0" fontId="4" fillId="11" borderId="1" xfId="0" applyNumberFormat="1" applyFont="1" applyFill="1" applyBorder="1" applyAlignment="1">
      <alignment horizontal="center"/>
    </xf>
    <xf numFmtId="0" fontId="2" fillId="17" borderId="18" xfId="0" applyNumberFormat="1" applyFont="1" applyFill="1" applyBorder="1" applyAlignment="1">
      <alignment horizontal="left"/>
    </xf>
    <xf numFmtId="0" fontId="2" fillId="17" borderId="19" xfId="0" applyNumberFormat="1" applyFont="1" applyFill="1" applyBorder="1" applyAlignment="1">
      <alignment horizontal="left"/>
    </xf>
    <xf numFmtId="0" fontId="2" fillId="17" borderId="20" xfId="0" applyNumberFormat="1" applyFont="1" applyFill="1" applyBorder="1" applyAlignment="1">
      <alignment horizontal="left"/>
    </xf>
    <xf numFmtId="0" fontId="6" fillId="11" borderId="13" xfId="0" applyNumberFormat="1" applyFont="1" applyFill="1" applyBorder="1" applyAlignment="1">
      <alignment horizontal="center" vertical="center" wrapText="1"/>
    </xf>
    <xf numFmtId="0" fontId="6" fillId="11" borderId="14" xfId="0" applyNumberFormat="1" applyFont="1" applyFill="1" applyBorder="1" applyAlignment="1">
      <alignment horizontal="center" vertical="center" wrapText="1"/>
    </xf>
    <xf numFmtId="0" fontId="6" fillId="11" borderId="15" xfId="0" applyNumberFormat="1" applyFont="1" applyFill="1" applyBorder="1" applyAlignment="1">
      <alignment horizontal="center" vertical="center" wrapText="1"/>
    </xf>
    <xf numFmtId="0" fontId="6" fillId="11" borderId="16" xfId="0" applyNumberFormat="1" applyFont="1" applyFill="1" applyBorder="1" applyAlignment="1">
      <alignment horizontal="center" vertical="center" wrapText="1"/>
    </xf>
    <xf numFmtId="0" fontId="4" fillId="13" borderId="13" xfId="0" applyNumberFormat="1" applyFont="1" applyFill="1" applyBorder="1" applyAlignment="1">
      <alignment horizontal="center" vertical="center" wrapText="1"/>
    </xf>
    <xf numFmtId="0" fontId="4" fillId="13" borderId="21" xfId="0" applyNumberFormat="1" applyFont="1" applyFill="1" applyBorder="1" applyAlignment="1">
      <alignment horizontal="center" vertical="center" wrapText="1"/>
    </xf>
    <xf numFmtId="0" fontId="4" fillId="13" borderId="14" xfId="0" applyNumberFormat="1" applyFont="1" applyFill="1" applyBorder="1" applyAlignment="1">
      <alignment horizontal="center" vertical="center" wrapText="1"/>
    </xf>
    <xf numFmtId="0" fontId="4" fillId="13" borderId="17" xfId="0" applyNumberFormat="1" applyFont="1" applyFill="1" applyBorder="1" applyAlignment="1">
      <alignment horizontal="center" vertical="center" wrapText="1"/>
    </xf>
    <xf numFmtId="0" fontId="4" fillId="13" borderId="0" xfId="0" applyNumberFormat="1" applyFont="1" applyFill="1" applyBorder="1" applyAlignment="1">
      <alignment horizontal="center" vertical="center" wrapText="1"/>
    </xf>
    <xf numFmtId="0" fontId="4" fillId="13" borderId="8" xfId="0" applyNumberFormat="1" applyFont="1" applyFill="1" applyBorder="1" applyAlignment="1">
      <alignment horizontal="center" vertical="center" wrapText="1"/>
    </xf>
    <xf numFmtId="0" fontId="4" fillId="13" borderId="15" xfId="0" applyNumberFormat="1" applyFont="1" applyFill="1" applyBorder="1" applyAlignment="1">
      <alignment horizontal="center" vertical="center" wrapText="1"/>
    </xf>
    <xf numFmtId="0" fontId="4" fillId="13" borderId="22" xfId="0" applyNumberFormat="1" applyFont="1" applyFill="1" applyBorder="1" applyAlignment="1">
      <alignment horizontal="center" vertical="center" wrapText="1"/>
    </xf>
    <xf numFmtId="0" fontId="4" fillId="13" borderId="16" xfId="0" applyNumberFormat="1" applyFont="1" applyFill="1" applyBorder="1" applyAlignment="1">
      <alignment horizontal="center" vertical="center" wrapText="1"/>
    </xf>
    <xf numFmtId="0" fontId="8" fillId="6" borderId="10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0" fontId="8" fillId="6" borderId="5" xfId="0" applyNumberFormat="1" applyFont="1" applyFill="1" applyBorder="1" applyAlignment="1">
      <alignment horizontal="center" vertical="center" wrapText="1"/>
    </xf>
    <xf numFmtId="0" fontId="6" fillId="9" borderId="13" xfId="0" applyNumberFormat="1" applyFont="1" applyFill="1" applyBorder="1" applyAlignment="1">
      <alignment horizontal="center" vertical="center" wrapText="1"/>
    </xf>
    <xf numFmtId="0" fontId="6" fillId="9" borderId="21" xfId="0" applyNumberFormat="1" applyFont="1" applyFill="1" applyBorder="1" applyAlignment="1">
      <alignment horizontal="center" vertical="center" wrapText="1"/>
    </xf>
    <xf numFmtId="0" fontId="6" fillId="9" borderId="14" xfId="0" applyNumberFormat="1" applyFont="1" applyFill="1" applyBorder="1" applyAlignment="1">
      <alignment horizontal="center" vertical="center" wrapText="1"/>
    </xf>
    <xf numFmtId="0" fontId="6" fillId="9" borderId="15" xfId="0" applyNumberFormat="1" applyFont="1" applyFill="1" applyBorder="1" applyAlignment="1">
      <alignment horizontal="center" vertical="center" wrapText="1"/>
    </xf>
    <xf numFmtId="0" fontId="6" fillId="9" borderId="22" xfId="0" applyNumberFormat="1" applyFont="1" applyFill="1" applyBorder="1" applyAlignment="1">
      <alignment horizontal="center" vertical="center" wrapText="1"/>
    </xf>
    <xf numFmtId="0" fontId="6" fillId="9" borderId="16" xfId="0" applyNumberFormat="1" applyFont="1" applyFill="1" applyBorder="1" applyAlignment="1">
      <alignment horizontal="center" vertical="center" wrapText="1"/>
    </xf>
    <xf numFmtId="0" fontId="6" fillId="3" borderId="10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7" borderId="13" xfId="0" applyNumberFormat="1" applyFont="1" applyFill="1" applyBorder="1" applyAlignment="1">
      <alignment horizontal="center" vertical="center" wrapText="1"/>
    </xf>
    <xf numFmtId="0" fontId="6" fillId="7" borderId="14" xfId="0" applyNumberFormat="1" applyFont="1" applyFill="1" applyBorder="1" applyAlignment="1">
      <alignment horizontal="center" vertical="center" wrapText="1"/>
    </xf>
    <xf numFmtId="0" fontId="6" fillId="7" borderId="15" xfId="0" applyNumberFormat="1" applyFont="1" applyFill="1" applyBorder="1" applyAlignment="1">
      <alignment horizontal="center" vertical="center" wrapText="1"/>
    </xf>
    <xf numFmtId="0" fontId="6" fillId="7" borderId="16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6" fillId="5" borderId="13" xfId="0" applyNumberFormat="1" applyFont="1" applyFill="1" applyBorder="1" applyAlignment="1">
      <alignment horizontal="center" vertical="center" wrapText="1"/>
    </xf>
    <xf numFmtId="0" fontId="6" fillId="5" borderId="14" xfId="0" applyNumberFormat="1" applyFont="1" applyFill="1" applyBorder="1" applyAlignment="1">
      <alignment horizontal="center" vertical="center" wrapText="1"/>
    </xf>
    <xf numFmtId="0" fontId="6" fillId="5" borderId="15" xfId="0" applyNumberFormat="1" applyFont="1" applyFill="1" applyBorder="1" applyAlignment="1">
      <alignment horizontal="center" vertical="center" wrapText="1"/>
    </xf>
    <xf numFmtId="0" fontId="6" fillId="5" borderId="16" xfId="0" applyNumberFormat="1" applyFont="1" applyFill="1" applyBorder="1" applyAlignment="1">
      <alignment horizontal="center" vertical="center" wrapText="1"/>
    </xf>
    <xf numFmtId="0" fontId="6" fillId="11" borderId="17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11" borderId="22" xfId="0" applyNumberFormat="1" applyFont="1" applyFill="1" applyBorder="1" applyAlignment="1">
      <alignment horizontal="center" vertical="center" wrapText="1"/>
    </xf>
    <xf numFmtId="0" fontId="6" fillId="11" borderId="8" xfId="0" applyNumberFormat="1" applyFont="1" applyFill="1" applyBorder="1" applyAlignment="1">
      <alignment horizontal="center" vertical="center" wrapText="1"/>
    </xf>
    <xf numFmtId="0" fontId="6" fillId="5" borderId="10" xfId="0" applyNumberFormat="1" applyFont="1" applyFill="1" applyBorder="1" applyAlignment="1">
      <alignment horizontal="center" vertical="center" wrapText="1"/>
    </xf>
    <xf numFmtId="0" fontId="6" fillId="5" borderId="5" xfId="0" applyNumberFormat="1" applyFont="1" applyFill="1" applyBorder="1" applyAlignment="1">
      <alignment horizontal="center" vertical="center" wrapText="1"/>
    </xf>
    <xf numFmtId="0" fontId="4" fillId="9" borderId="11" xfId="0" applyNumberFormat="1" applyFont="1" applyFill="1" applyBorder="1" applyAlignment="1">
      <alignment horizontal="center" vertical="center" wrapText="1"/>
    </xf>
    <xf numFmtId="0" fontId="4" fillId="9" borderId="12" xfId="0" applyNumberFormat="1" applyFont="1" applyFill="1" applyBorder="1" applyAlignment="1">
      <alignment horizontal="center" vertical="center" wrapText="1"/>
    </xf>
    <xf numFmtId="0" fontId="6" fillId="6" borderId="10" xfId="0" applyNumberFormat="1" applyFont="1" applyFill="1" applyBorder="1" applyAlignment="1">
      <alignment horizontal="center" vertical="center" wrapText="1"/>
    </xf>
    <xf numFmtId="0" fontId="6" fillId="6" borderId="4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center" vertical="center" wrapText="1"/>
    </xf>
    <xf numFmtId="0" fontId="4" fillId="5" borderId="11" xfId="0" applyNumberFormat="1" applyFont="1" applyFill="1" applyBorder="1" applyAlignment="1">
      <alignment horizontal="center" vertical="top" wrapText="1"/>
    </xf>
    <xf numFmtId="0" fontId="4" fillId="5" borderId="12" xfId="0" applyNumberFormat="1" applyFont="1" applyFill="1" applyBorder="1" applyAlignment="1">
      <alignment horizontal="center" vertical="top" wrapText="1"/>
    </xf>
    <xf numFmtId="0" fontId="4" fillId="5" borderId="1" xfId="0" applyNumberFormat="1" applyFont="1" applyFill="1" applyBorder="1" applyAlignment="1">
      <alignment horizontal="center" vertical="top" wrapText="1"/>
    </xf>
    <xf numFmtId="0" fontId="6" fillId="9" borderId="13" xfId="0" applyNumberFormat="1" applyFont="1" applyFill="1" applyBorder="1" applyAlignment="1">
      <alignment horizontal="center" vertical="center"/>
    </xf>
    <xf numFmtId="0" fontId="6" fillId="9" borderId="15" xfId="0" applyNumberFormat="1" applyFont="1" applyFill="1" applyBorder="1" applyAlignment="1">
      <alignment horizontal="center" vertical="center"/>
    </xf>
    <xf numFmtId="0" fontId="6" fillId="8" borderId="10" xfId="0" applyNumberFormat="1" applyFont="1" applyFill="1" applyBorder="1" applyAlignment="1">
      <alignment horizontal="left" vertical="center"/>
    </xf>
    <xf numFmtId="0" fontId="6" fillId="8" borderId="5" xfId="0" applyNumberFormat="1" applyFont="1" applyFill="1" applyBorder="1" applyAlignment="1">
      <alignment horizontal="left" vertical="center"/>
    </xf>
    <xf numFmtId="0" fontId="6" fillId="9" borderId="3" xfId="0" applyNumberFormat="1" applyFont="1" applyFill="1" applyBorder="1" applyAlignment="1">
      <alignment horizontal="center" vertical="center"/>
    </xf>
    <xf numFmtId="0" fontId="6" fillId="7" borderId="3" xfId="0" applyNumberFormat="1" applyFont="1" applyFill="1" applyBorder="1" applyAlignment="1">
      <alignment horizontal="center" vertical="center"/>
    </xf>
    <xf numFmtId="0" fontId="4" fillId="18" borderId="11" xfId="0" applyNumberFormat="1" applyFont="1" applyFill="1" applyBorder="1" applyAlignment="1">
      <alignment horizontal="center"/>
    </xf>
    <xf numFmtId="0" fontId="4" fillId="18" borderId="12" xfId="0" applyNumberFormat="1" applyFont="1" applyFill="1" applyBorder="1" applyAlignment="1">
      <alignment horizontal="center"/>
    </xf>
    <xf numFmtId="0" fontId="4" fillId="18" borderId="1" xfId="0" applyNumberFormat="1" applyFont="1" applyFill="1" applyBorder="1" applyAlignment="1">
      <alignment horizontal="center"/>
    </xf>
    <xf numFmtId="0" fontId="6" fillId="9" borderId="14" xfId="0" applyNumberFormat="1" applyFont="1" applyFill="1" applyBorder="1" applyAlignment="1">
      <alignment horizontal="center" vertical="center"/>
    </xf>
    <xf numFmtId="0" fontId="6" fillId="9" borderId="16" xfId="0" applyNumberFormat="1" applyFont="1" applyFill="1" applyBorder="1" applyAlignment="1">
      <alignment horizontal="center" vertical="center"/>
    </xf>
    <xf numFmtId="0" fontId="4" fillId="12" borderId="11" xfId="0" applyNumberFormat="1" applyFont="1" applyFill="1" applyBorder="1" applyAlignment="1">
      <alignment horizontal="center"/>
    </xf>
    <xf numFmtId="0" fontId="4" fillId="12" borderId="12" xfId="0" applyNumberFormat="1" applyFont="1" applyFill="1" applyBorder="1" applyAlignment="1">
      <alignment horizontal="center"/>
    </xf>
    <xf numFmtId="0" fontId="4" fillId="12" borderId="1" xfId="0" applyNumberFormat="1" applyFont="1" applyFill="1" applyBorder="1" applyAlignment="1">
      <alignment horizontal="center"/>
    </xf>
    <xf numFmtId="0" fontId="6" fillId="12" borderId="11" xfId="0" applyNumberFormat="1" applyFont="1" applyFill="1" applyBorder="1" applyAlignment="1">
      <alignment horizontal="center" vertical="center" wrapText="1"/>
    </xf>
    <xf numFmtId="0" fontId="6" fillId="12" borderId="12" xfId="0" applyNumberFormat="1" applyFont="1" applyFill="1" applyBorder="1" applyAlignment="1">
      <alignment horizontal="center" vertical="center" wrapText="1"/>
    </xf>
    <xf numFmtId="0" fontId="6" fillId="12" borderId="1" xfId="0" applyNumberFormat="1" applyFont="1" applyFill="1" applyBorder="1" applyAlignment="1">
      <alignment horizontal="center" vertical="center" wrapText="1"/>
    </xf>
    <xf numFmtId="164" fontId="1" fillId="9" borderId="18" xfId="0" applyNumberFormat="1" applyFont="1" applyFill="1" applyBorder="1" applyAlignment="1">
      <alignment horizontal="center" vertical="center" wrapText="1"/>
    </xf>
    <xf numFmtId="164" fontId="1" fillId="9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Q182"/>
  <sheetViews>
    <sheetView showZeros="0" topLeftCell="A73" zoomScale="115" zoomScaleNormal="115" workbookViewId="0">
      <selection activeCell="G112" sqref="G112"/>
    </sheetView>
  </sheetViews>
  <sheetFormatPr baseColWidth="10" defaultColWidth="12.7109375" defaultRowHeight="12.75" x14ac:dyDescent="0.2"/>
  <cols>
    <col min="1" max="1" width="21.28515625" style="2" customWidth="1"/>
    <col min="2" max="2" width="10.5703125" style="3" customWidth="1"/>
    <col min="3" max="4" width="6.85546875" style="3" customWidth="1"/>
    <col min="5" max="5" width="6.7109375" style="3" customWidth="1"/>
    <col min="6" max="6" width="6.5703125" style="3" customWidth="1"/>
    <col min="7" max="7" width="7.7109375" style="3" customWidth="1"/>
    <col min="8" max="8" width="7.28515625" style="3" customWidth="1"/>
    <col min="9" max="10" width="5.5703125" style="3" customWidth="1"/>
    <col min="11" max="11" width="8.5703125" style="3" customWidth="1"/>
    <col min="12" max="15" width="6.28515625" style="3" customWidth="1"/>
    <col min="16" max="17" width="6.5703125" style="3" customWidth="1"/>
    <col min="18" max="19" width="7.42578125" style="3" customWidth="1"/>
    <col min="20" max="20" width="23.140625" style="27" customWidth="1"/>
    <col min="21" max="32" width="6" style="2" customWidth="1"/>
    <col min="33" max="34" width="6.140625" style="2" customWidth="1"/>
    <col min="35" max="40" width="5.140625" style="2" customWidth="1"/>
    <col min="41" max="41" width="5" style="2" customWidth="1"/>
    <col min="42" max="42" width="12.7109375" style="2" customWidth="1"/>
    <col min="43" max="16384" width="12.7109375" style="2"/>
  </cols>
  <sheetData>
    <row r="3" spans="1:41" x14ac:dyDescent="0.2">
      <c r="A3" s="90"/>
    </row>
    <row r="6" spans="1:41" ht="18.95" customHeight="1" x14ac:dyDescent="0.25">
      <c r="A6" s="215" t="s">
        <v>75</v>
      </c>
      <c r="B6" s="216"/>
      <c r="C6" s="216"/>
      <c r="D6" s="217"/>
      <c r="E6" s="25"/>
      <c r="F6" s="25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215" t="s">
        <v>76</v>
      </c>
      <c r="U6" s="216"/>
      <c r="V6" s="216"/>
      <c r="W6" s="216"/>
      <c r="X6" s="216"/>
      <c r="Y6" s="217"/>
      <c r="Z6" s="61"/>
    </row>
    <row r="7" spans="1:41" s="60" customFormat="1" ht="18.95" customHeight="1" x14ac:dyDescent="0.2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  <c r="P7" s="59">
        <v>16</v>
      </c>
      <c r="Q7" s="59">
        <v>17</v>
      </c>
      <c r="R7" s="59">
        <v>18</v>
      </c>
      <c r="S7" s="59">
        <v>19</v>
      </c>
      <c r="T7" s="59">
        <v>7</v>
      </c>
      <c r="U7" s="59">
        <v>21</v>
      </c>
      <c r="V7" s="59">
        <v>22</v>
      </c>
      <c r="W7" s="59">
        <v>23</v>
      </c>
      <c r="X7" s="59">
        <v>24</v>
      </c>
      <c r="Y7" s="59">
        <v>25</v>
      </c>
      <c r="Z7" s="59">
        <v>26</v>
      </c>
      <c r="AA7" s="59">
        <v>27</v>
      </c>
      <c r="AB7" s="59">
        <v>28</v>
      </c>
      <c r="AC7" s="59">
        <v>29</v>
      </c>
      <c r="AD7" s="59">
        <v>30</v>
      </c>
      <c r="AE7" s="59">
        <v>31</v>
      </c>
      <c r="AF7" s="59">
        <v>32</v>
      </c>
      <c r="AG7" s="59">
        <v>33</v>
      </c>
      <c r="AH7" s="59">
        <v>34</v>
      </c>
      <c r="AI7" s="59">
        <v>35</v>
      </c>
      <c r="AJ7" s="59">
        <v>36</v>
      </c>
      <c r="AK7" s="59">
        <v>37</v>
      </c>
      <c r="AL7" s="59">
        <v>38</v>
      </c>
      <c r="AM7" s="59">
        <v>39</v>
      </c>
      <c r="AN7" s="59">
        <v>40</v>
      </c>
      <c r="AO7" s="59">
        <v>41</v>
      </c>
    </row>
    <row r="8" spans="1:41" ht="16.5" customHeight="1" x14ac:dyDescent="0.25">
      <c r="A8" s="19" t="s">
        <v>77</v>
      </c>
      <c r="B8" s="10" t="s">
        <v>78</v>
      </c>
      <c r="C8" s="258" t="s">
        <v>79</v>
      </c>
      <c r="D8" s="259"/>
      <c r="E8" s="259"/>
      <c r="F8" s="259"/>
      <c r="G8" s="259"/>
      <c r="H8" s="259"/>
      <c r="I8" s="259"/>
      <c r="J8" s="259"/>
      <c r="K8" s="231" t="s">
        <v>80</v>
      </c>
      <c r="L8" s="222" t="s">
        <v>81</v>
      </c>
      <c r="M8" s="223"/>
      <c r="N8" s="223"/>
      <c r="O8" s="224"/>
      <c r="P8" s="247" t="s">
        <v>82</v>
      </c>
      <c r="Q8" s="247"/>
      <c r="R8" s="247"/>
      <c r="S8" s="247"/>
      <c r="T8" s="19" t="s">
        <v>77</v>
      </c>
      <c r="U8" s="187" t="s">
        <v>83</v>
      </c>
      <c r="V8" s="188"/>
      <c r="W8" s="188"/>
      <c r="X8" s="189"/>
      <c r="Y8" s="212" t="s">
        <v>84</v>
      </c>
      <c r="Z8" s="213"/>
      <c r="AA8" s="213"/>
      <c r="AB8" s="213"/>
      <c r="AC8" s="213"/>
      <c r="AD8" s="214"/>
      <c r="AE8" s="272" t="s">
        <v>85</v>
      </c>
      <c r="AF8" s="273"/>
      <c r="AG8" s="273"/>
      <c r="AH8" s="274"/>
      <c r="AI8" s="277" t="s">
        <v>86</v>
      </c>
      <c r="AJ8" s="278"/>
      <c r="AK8" s="278"/>
      <c r="AL8" s="278"/>
      <c r="AM8" s="278"/>
      <c r="AN8" s="279"/>
      <c r="AO8" s="209" t="s">
        <v>87</v>
      </c>
    </row>
    <row r="9" spans="1:41" s="4" customFormat="1" ht="20.25" customHeight="1" x14ac:dyDescent="0.2">
      <c r="A9" s="20"/>
      <c r="B9" s="240" t="s">
        <v>88</v>
      </c>
      <c r="C9" s="234" t="s">
        <v>89</v>
      </c>
      <c r="D9" s="235"/>
      <c r="E9" s="236"/>
      <c r="F9" s="234" t="s">
        <v>90</v>
      </c>
      <c r="G9" s="235"/>
      <c r="H9" s="236"/>
      <c r="I9" s="243" t="s">
        <v>91</v>
      </c>
      <c r="J9" s="244"/>
      <c r="K9" s="232"/>
      <c r="L9" s="225"/>
      <c r="M9" s="226"/>
      <c r="N9" s="226"/>
      <c r="O9" s="227"/>
      <c r="P9" s="248" t="s">
        <v>92</v>
      </c>
      <c r="Q9" s="249"/>
      <c r="R9" s="256" t="s">
        <v>93</v>
      </c>
      <c r="S9" s="256" t="s">
        <v>94</v>
      </c>
      <c r="T9" s="20"/>
      <c r="U9" s="190" t="s">
        <v>95</v>
      </c>
      <c r="V9" s="191"/>
      <c r="W9" s="194" t="s">
        <v>96</v>
      </c>
      <c r="X9" s="195"/>
      <c r="Y9" s="252" t="s">
        <v>97</v>
      </c>
      <c r="Z9" s="253"/>
      <c r="AA9" s="252" t="s">
        <v>98</v>
      </c>
      <c r="AB9" s="253"/>
      <c r="AC9" s="252" t="s">
        <v>99</v>
      </c>
      <c r="AD9" s="255"/>
      <c r="AE9" s="200" t="s">
        <v>79</v>
      </c>
      <c r="AF9" s="201"/>
      <c r="AG9" s="196" t="s">
        <v>100</v>
      </c>
      <c r="AH9" s="197"/>
      <c r="AI9" s="280" t="s">
        <v>101</v>
      </c>
      <c r="AJ9" s="281"/>
      <c r="AK9" s="281"/>
      <c r="AL9" s="281"/>
      <c r="AM9" s="281"/>
      <c r="AN9" s="282"/>
      <c r="AO9" s="210"/>
    </row>
    <row r="10" spans="1:41" s="4" customFormat="1" ht="12" customHeight="1" x14ac:dyDescent="0.2">
      <c r="A10" s="20"/>
      <c r="B10" s="241"/>
      <c r="C10" s="237"/>
      <c r="D10" s="238"/>
      <c r="E10" s="239"/>
      <c r="F10" s="237"/>
      <c r="G10" s="238"/>
      <c r="H10" s="239"/>
      <c r="I10" s="245"/>
      <c r="J10" s="246"/>
      <c r="K10" s="233"/>
      <c r="L10" s="228"/>
      <c r="M10" s="229"/>
      <c r="N10" s="229"/>
      <c r="O10" s="230"/>
      <c r="P10" s="250"/>
      <c r="Q10" s="251"/>
      <c r="R10" s="257"/>
      <c r="S10" s="257"/>
      <c r="T10" s="20"/>
      <c r="U10" s="192"/>
      <c r="V10" s="193"/>
      <c r="W10" s="192"/>
      <c r="X10" s="193"/>
      <c r="Y10" s="220"/>
      <c r="Z10" s="254"/>
      <c r="AA10" s="220"/>
      <c r="AB10" s="254"/>
      <c r="AC10" s="220"/>
      <c r="AD10" s="221"/>
      <c r="AE10" s="202"/>
      <c r="AF10" s="203"/>
      <c r="AG10" s="198"/>
      <c r="AH10" s="199"/>
      <c r="AI10" s="206" t="s">
        <v>102</v>
      </c>
      <c r="AJ10" s="206"/>
      <c r="AK10" s="204" t="s">
        <v>103</v>
      </c>
      <c r="AL10" s="205"/>
      <c r="AM10" s="206" t="s">
        <v>104</v>
      </c>
      <c r="AN10" s="206"/>
      <c r="AO10" s="210"/>
    </row>
    <row r="11" spans="1:41" s="4" customFormat="1" ht="36" customHeight="1" x14ac:dyDescent="0.2">
      <c r="A11" s="21"/>
      <c r="B11" s="242"/>
      <c r="C11" s="35" t="s">
        <v>105</v>
      </c>
      <c r="D11" s="35" t="s">
        <v>106</v>
      </c>
      <c r="E11" s="35" t="s">
        <v>107</v>
      </c>
      <c r="F11" s="35" t="s">
        <v>108</v>
      </c>
      <c r="G11" s="35" t="s">
        <v>109</v>
      </c>
      <c r="H11" s="35" t="s">
        <v>110</v>
      </c>
      <c r="I11" s="37" t="s">
        <v>111</v>
      </c>
      <c r="J11" s="37" t="s">
        <v>112</v>
      </c>
      <c r="K11" s="38" t="s">
        <v>113</v>
      </c>
      <c r="L11" s="57" t="s">
        <v>114</v>
      </c>
      <c r="M11" s="57" t="s">
        <v>106</v>
      </c>
      <c r="N11" s="57" t="s">
        <v>107</v>
      </c>
      <c r="O11" s="57" t="s">
        <v>115</v>
      </c>
      <c r="P11" s="39" t="s">
        <v>83</v>
      </c>
      <c r="Q11" s="39" t="s">
        <v>106</v>
      </c>
      <c r="R11" s="39" t="s">
        <v>116</v>
      </c>
      <c r="S11" s="74" t="s">
        <v>117</v>
      </c>
      <c r="T11" s="21"/>
      <c r="U11" s="33" t="s">
        <v>118</v>
      </c>
      <c r="V11" s="33" t="s">
        <v>119</v>
      </c>
      <c r="W11" s="33" t="s">
        <v>118</v>
      </c>
      <c r="X11" s="33" t="s">
        <v>119</v>
      </c>
      <c r="Y11" s="34" t="s">
        <v>118</v>
      </c>
      <c r="Z11" s="34" t="s">
        <v>119</v>
      </c>
      <c r="AA11" s="34" t="s">
        <v>118</v>
      </c>
      <c r="AB11" s="34" t="s">
        <v>119</v>
      </c>
      <c r="AC11" s="34" t="s">
        <v>118</v>
      </c>
      <c r="AD11" s="34" t="s">
        <v>119</v>
      </c>
      <c r="AE11" s="82" t="s">
        <v>120</v>
      </c>
      <c r="AF11" s="82" t="s">
        <v>121</v>
      </c>
      <c r="AG11" s="85" t="s">
        <v>120</v>
      </c>
      <c r="AH11" s="85" t="s">
        <v>121</v>
      </c>
      <c r="AI11" s="36" t="s">
        <v>118</v>
      </c>
      <c r="AJ11" s="36" t="s">
        <v>119</v>
      </c>
      <c r="AK11" s="36" t="s">
        <v>118</v>
      </c>
      <c r="AL11" s="36" t="s">
        <v>119</v>
      </c>
      <c r="AM11" s="36" t="s">
        <v>118</v>
      </c>
      <c r="AN11" s="36" t="s">
        <v>119</v>
      </c>
      <c r="AO11" s="211"/>
    </row>
    <row r="12" spans="1:41" x14ac:dyDescent="0.2">
      <c r="A12" s="22" t="s">
        <v>122</v>
      </c>
      <c r="B12" s="31"/>
      <c r="C12" s="16"/>
      <c r="D12" s="16"/>
      <c r="E12" s="16"/>
      <c r="F12" s="16"/>
      <c r="G12" s="16"/>
      <c r="H12" s="16"/>
      <c r="I12" s="16"/>
      <c r="J12" s="16"/>
      <c r="K12" s="16"/>
      <c r="L12" s="32"/>
      <c r="M12" s="32"/>
      <c r="N12" s="32"/>
      <c r="O12" s="32"/>
      <c r="P12" s="16"/>
      <c r="Q12" s="16"/>
      <c r="R12" s="16"/>
      <c r="S12" s="16"/>
      <c r="T12" s="22" t="s">
        <v>122</v>
      </c>
      <c r="U12" s="28"/>
      <c r="V12" s="28"/>
      <c r="W12" s="28"/>
      <c r="X12" s="28"/>
      <c r="Y12" s="28"/>
      <c r="Z12" s="28"/>
      <c r="AA12" s="28"/>
      <c r="AB12" s="28"/>
      <c r="AC12" s="28"/>
      <c r="AD12" s="28"/>
    </row>
    <row r="13" spans="1:41" s="117" customFormat="1" ht="12" customHeight="1" x14ac:dyDescent="0.15">
      <c r="A13" s="103" t="s">
        <v>53</v>
      </c>
      <c r="B13" s="104">
        <v>233</v>
      </c>
      <c r="C13" s="105">
        <v>19</v>
      </c>
      <c r="D13" s="105">
        <v>15</v>
      </c>
      <c r="E13" s="105">
        <v>4</v>
      </c>
      <c r="F13" s="105">
        <v>64</v>
      </c>
      <c r="G13" s="105">
        <v>54</v>
      </c>
      <c r="H13" s="105">
        <v>10</v>
      </c>
      <c r="I13" s="106"/>
      <c r="J13" s="106"/>
      <c r="K13" s="107">
        <v>5</v>
      </c>
      <c r="L13" s="108">
        <v>35</v>
      </c>
      <c r="M13" s="108">
        <v>29.5</v>
      </c>
      <c r="N13" s="108">
        <v>5.5</v>
      </c>
      <c r="O13" s="108"/>
      <c r="P13" s="109"/>
      <c r="Q13" s="109"/>
      <c r="R13" s="109"/>
      <c r="S13" s="110"/>
      <c r="T13" s="103"/>
      <c r="U13" s="111">
        <v>3</v>
      </c>
      <c r="V13" s="111">
        <v>6</v>
      </c>
      <c r="W13" s="111">
        <v>3</v>
      </c>
      <c r="X13" s="111">
        <v>6</v>
      </c>
      <c r="Y13" s="112"/>
      <c r="Z13" s="112"/>
      <c r="AA13" s="112"/>
      <c r="AB13" s="112"/>
      <c r="AC13" s="112"/>
      <c r="AD13" s="112"/>
      <c r="AE13" s="113">
        <v>5</v>
      </c>
      <c r="AF13" s="113">
        <v>1</v>
      </c>
      <c r="AG13" s="114"/>
      <c r="AH13" s="114"/>
      <c r="AI13" s="115">
        <v>2</v>
      </c>
      <c r="AJ13" s="115">
        <v>7</v>
      </c>
      <c r="AK13" s="115">
        <v>5</v>
      </c>
      <c r="AL13" s="115">
        <v>17</v>
      </c>
      <c r="AM13" s="115">
        <v>8</v>
      </c>
      <c r="AN13" s="115">
        <v>30</v>
      </c>
      <c r="AO13" s="116">
        <v>12</v>
      </c>
    </row>
    <row r="14" spans="1:41" s="117" customFormat="1" ht="12" customHeight="1" x14ac:dyDescent="0.15">
      <c r="A14" s="103" t="s">
        <v>55</v>
      </c>
      <c r="B14" s="104">
        <v>162</v>
      </c>
      <c r="C14" s="105">
        <v>26</v>
      </c>
      <c r="D14" s="105">
        <v>20</v>
      </c>
      <c r="E14" s="105">
        <v>6</v>
      </c>
      <c r="F14" s="105">
        <v>59</v>
      </c>
      <c r="G14" s="105">
        <v>37</v>
      </c>
      <c r="H14" s="105">
        <v>22</v>
      </c>
      <c r="I14" s="106"/>
      <c r="J14" s="106"/>
      <c r="K14" s="107">
        <v>5</v>
      </c>
      <c r="L14" s="108">
        <v>34</v>
      </c>
      <c r="M14" s="108">
        <v>23</v>
      </c>
      <c r="N14" s="108">
        <v>11</v>
      </c>
      <c r="O14" s="108"/>
      <c r="P14" s="109"/>
      <c r="Q14" s="109"/>
      <c r="R14" s="109"/>
      <c r="S14" s="110"/>
      <c r="T14" s="103"/>
      <c r="U14" s="111">
        <v>3</v>
      </c>
      <c r="V14" s="111">
        <v>12</v>
      </c>
      <c r="W14" s="111">
        <v>5</v>
      </c>
      <c r="X14" s="111">
        <v>18</v>
      </c>
      <c r="Y14" s="112"/>
      <c r="Z14" s="112"/>
      <c r="AA14" s="112"/>
      <c r="AB14" s="112"/>
      <c r="AC14" s="112"/>
      <c r="AD14" s="112"/>
      <c r="AE14" s="113">
        <v>9</v>
      </c>
      <c r="AF14" s="113"/>
      <c r="AG14" s="114"/>
      <c r="AH14" s="114"/>
      <c r="AI14" s="115">
        <v>2</v>
      </c>
      <c r="AJ14" s="115">
        <v>2</v>
      </c>
      <c r="AK14" s="115">
        <v>12</v>
      </c>
      <c r="AL14" s="115">
        <v>24</v>
      </c>
      <c r="AM14" s="115">
        <v>17</v>
      </c>
      <c r="AN14" s="115">
        <v>32</v>
      </c>
      <c r="AO14" s="116">
        <v>24</v>
      </c>
    </row>
    <row r="15" spans="1:41" s="117" customFormat="1" ht="12" customHeight="1" x14ac:dyDescent="0.15">
      <c r="A15" s="103" t="s">
        <v>34</v>
      </c>
      <c r="B15" s="104">
        <v>1521</v>
      </c>
      <c r="C15" s="105">
        <v>129</v>
      </c>
      <c r="D15" s="105">
        <v>102</v>
      </c>
      <c r="E15" s="105">
        <v>20</v>
      </c>
      <c r="F15" s="105">
        <v>204</v>
      </c>
      <c r="G15" s="105">
        <v>156</v>
      </c>
      <c r="H15" s="105">
        <v>38</v>
      </c>
      <c r="I15" s="106">
        <v>7</v>
      </c>
      <c r="J15" s="106">
        <v>10</v>
      </c>
      <c r="K15" s="107">
        <v>25</v>
      </c>
      <c r="L15" s="108">
        <v>133.5</v>
      </c>
      <c r="M15" s="108">
        <v>109.5</v>
      </c>
      <c r="N15" s="108">
        <v>19</v>
      </c>
      <c r="O15" s="108">
        <v>5</v>
      </c>
      <c r="P15" s="109"/>
      <c r="Q15" s="109"/>
      <c r="R15" s="109"/>
      <c r="S15" s="110"/>
      <c r="T15" s="103"/>
      <c r="U15" s="111">
        <v>13</v>
      </c>
      <c r="V15" s="111">
        <v>16</v>
      </c>
      <c r="W15" s="111">
        <v>16</v>
      </c>
      <c r="X15" s="111">
        <v>25</v>
      </c>
      <c r="Y15" s="112">
        <v>7</v>
      </c>
      <c r="Z15" s="112">
        <v>10</v>
      </c>
      <c r="AA15" s="112">
        <v>6</v>
      </c>
      <c r="AB15" s="112">
        <v>7</v>
      </c>
      <c r="AC15" s="112">
        <v>7</v>
      </c>
      <c r="AD15" s="112">
        <v>10</v>
      </c>
      <c r="AE15" s="113">
        <v>63</v>
      </c>
      <c r="AF15" s="113"/>
      <c r="AG15" s="114"/>
      <c r="AH15" s="114"/>
      <c r="AI15" s="115">
        <v>6</v>
      </c>
      <c r="AJ15" s="115">
        <v>8</v>
      </c>
      <c r="AK15" s="115">
        <v>15</v>
      </c>
      <c r="AL15" s="115">
        <v>32</v>
      </c>
      <c r="AM15" s="115">
        <v>77</v>
      </c>
      <c r="AN15" s="115">
        <v>99</v>
      </c>
      <c r="AO15" s="116">
        <v>94</v>
      </c>
    </row>
    <row r="16" spans="1:41" s="117" customFormat="1" ht="12" customHeight="1" x14ac:dyDescent="0.15">
      <c r="A16" s="103" t="s">
        <v>57</v>
      </c>
      <c r="B16" s="104">
        <v>156</v>
      </c>
      <c r="C16" s="105">
        <v>15</v>
      </c>
      <c r="D16" s="105">
        <v>1</v>
      </c>
      <c r="E16" s="105">
        <v>8</v>
      </c>
      <c r="F16" s="105">
        <v>27</v>
      </c>
      <c r="G16" s="105">
        <v>5</v>
      </c>
      <c r="H16" s="105">
        <v>14</v>
      </c>
      <c r="I16" s="106">
        <v>6</v>
      </c>
      <c r="J16" s="106">
        <v>8</v>
      </c>
      <c r="K16" s="107">
        <v>7</v>
      </c>
      <c r="L16" s="108">
        <v>13.5</v>
      </c>
      <c r="M16" s="108">
        <v>2.5</v>
      </c>
      <c r="N16" s="108">
        <v>7</v>
      </c>
      <c r="O16" s="108">
        <v>4</v>
      </c>
      <c r="P16" s="109"/>
      <c r="Q16" s="109"/>
      <c r="R16" s="109"/>
      <c r="S16" s="110"/>
      <c r="T16" s="103"/>
      <c r="U16" s="111">
        <v>4</v>
      </c>
      <c r="V16" s="111">
        <v>5</v>
      </c>
      <c r="W16" s="111">
        <v>7</v>
      </c>
      <c r="X16" s="111">
        <v>13</v>
      </c>
      <c r="Y16" s="112">
        <v>5</v>
      </c>
      <c r="Z16" s="112">
        <v>6</v>
      </c>
      <c r="AA16" s="112">
        <v>3</v>
      </c>
      <c r="AB16" s="112">
        <v>4</v>
      </c>
      <c r="AC16" s="112">
        <v>5</v>
      </c>
      <c r="AD16" s="112">
        <v>6</v>
      </c>
      <c r="AE16" s="113"/>
      <c r="AF16" s="113"/>
      <c r="AG16" s="114"/>
      <c r="AH16" s="114"/>
      <c r="AI16" s="115"/>
      <c r="AJ16" s="115"/>
      <c r="AK16" s="115"/>
      <c r="AL16" s="115"/>
      <c r="AM16" s="115">
        <v>1</v>
      </c>
      <c r="AN16" s="115">
        <v>4</v>
      </c>
      <c r="AO16" s="116">
        <v>9</v>
      </c>
    </row>
    <row r="17" spans="1:43" s="117" customFormat="1" ht="12" customHeight="1" x14ac:dyDescent="0.15">
      <c r="A17" s="103" t="s">
        <v>123</v>
      </c>
      <c r="B17" s="104">
        <v>696</v>
      </c>
      <c r="C17" s="105">
        <v>132</v>
      </c>
      <c r="D17" s="105">
        <v>27</v>
      </c>
      <c r="E17" s="105">
        <v>101</v>
      </c>
      <c r="F17" s="105">
        <v>278</v>
      </c>
      <c r="G17" s="105">
        <v>43</v>
      </c>
      <c r="H17" s="105">
        <v>231</v>
      </c>
      <c r="I17" s="106">
        <v>4</v>
      </c>
      <c r="J17" s="106">
        <v>4</v>
      </c>
      <c r="K17" s="107">
        <v>54</v>
      </c>
      <c r="L17" s="108">
        <v>148</v>
      </c>
      <c r="M17" s="108">
        <v>29.5</v>
      </c>
      <c r="N17" s="108">
        <v>116.5</v>
      </c>
      <c r="O17" s="108">
        <v>2</v>
      </c>
      <c r="P17" s="109"/>
      <c r="Q17" s="109"/>
      <c r="R17" s="109"/>
      <c r="S17" s="110"/>
      <c r="T17" s="103"/>
      <c r="U17" s="111">
        <v>51</v>
      </c>
      <c r="V17" s="111">
        <v>82</v>
      </c>
      <c r="W17" s="111">
        <v>81</v>
      </c>
      <c r="X17" s="111">
        <v>170</v>
      </c>
      <c r="Y17" s="112">
        <v>3</v>
      </c>
      <c r="Z17" s="112">
        <v>3</v>
      </c>
      <c r="AA17" s="112">
        <v>2</v>
      </c>
      <c r="AB17" s="112">
        <v>2</v>
      </c>
      <c r="AC17" s="112">
        <v>3</v>
      </c>
      <c r="AD17" s="112">
        <v>3</v>
      </c>
      <c r="AE17" s="113">
        <v>16</v>
      </c>
      <c r="AF17" s="113">
        <v>2</v>
      </c>
      <c r="AG17" s="114"/>
      <c r="AH17" s="114"/>
      <c r="AI17" s="115">
        <v>1</v>
      </c>
      <c r="AJ17" s="115">
        <v>1</v>
      </c>
      <c r="AK17" s="115">
        <v>8</v>
      </c>
      <c r="AL17" s="115">
        <v>18</v>
      </c>
      <c r="AM17" s="115">
        <v>23</v>
      </c>
      <c r="AN17" s="115">
        <v>34</v>
      </c>
      <c r="AO17" s="116">
        <v>122</v>
      </c>
    </row>
    <row r="18" spans="1:43" s="117" customFormat="1" ht="12" customHeight="1" x14ac:dyDescent="0.15">
      <c r="A18" s="103" t="s">
        <v>38</v>
      </c>
      <c r="B18" s="104">
        <v>995</v>
      </c>
      <c r="C18" s="105">
        <v>130</v>
      </c>
      <c r="D18" s="105">
        <v>91</v>
      </c>
      <c r="E18" s="105">
        <v>32</v>
      </c>
      <c r="F18" s="105">
        <v>213</v>
      </c>
      <c r="G18" s="105">
        <v>139</v>
      </c>
      <c r="H18" s="105">
        <v>65</v>
      </c>
      <c r="I18" s="106">
        <v>7</v>
      </c>
      <c r="J18" s="106">
        <v>9</v>
      </c>
      <c r="K18" s="107">
        <v>30</v>
      </c>
      <c r="L18" s="108">
        <v>124.5</v>
      </c>
      <c r="M18" s="108">
        <v>85</v>
      </c>
      <c r="N18" s="108">
        <v>35</v>
      </c>
      <c r="O18" s="108">
        <v>4.5</v>
      </c>
      <c r="P18" s="109"/>
      <c r="Q18" s="109"/>
      <c r="R18" s="109"/>
      <c r="S18" s="110"/>
      <c r="T18" s="103"/>
      <c r="U18" s="111">
        <v>18</v>
      </c>
      <c r="V18" s="111">
        <v>29</v>
      </c>
      <c r="W18" s="111">
        <v>23</v>
      </c>
      <c r="X18" s="111">
        <v>43</v>
      </c>
      <c r="Y18" s="112">
        <v>6</v>
      </c>
      <c r="Z18" s="112">
        <v>8</v>
      </c>
      <c r="AA18" s="112">
        <v>5</v>
      </c>
      <c r="AB18" s="112">
        <v>5</v>
      </c>
      <c r="AC18" s="112">
        <v>6</v>
      </c>
      <c r="AD18" s="112">
        <v>8</v>
      </c>
      <c r="AE18" s="113">
        <v>31</v>
      </c>
      <c r="AF18" s="113">
        <v>5</v>
      </c>
      <c r="AG18" s="114"/>
      <c r="AH18" s="114"/>
      <c r="AI18" s="115">
        <v>7</v>
      </c>
      <c r="AJ18" s="115">
        <v>12</v>
      </c>
      <c r="AK18" s="115">
        <v>37</v>
      </c>
      <c r="AL18" s="115">
        <v>66</v>
      </c>
      <c r="AM18" s="115">
        <v>59</v>
      </c>
      <c r="AN18" s="115">
        <v>89</v>
      </c>
      <c r="AO18" s="116">
        <v>92</v>
      </c>
    </row>
    <row r="19" spans="1:43" s="117" customFormat="1" ht="12" customHeight="1" x14ac:dyDescent="0.15">
      <c r="A19" s="103" t="s">
        <v>124</v>
      </c>
      <c r="B19" s="104">
        <v>152</v>
      </c>
      <c r="C19" s="105">
        <v>12</v>
      </c>
      <c r="D19" s="105">
        <v>11</v>
      </c>
      <c r="E19" s="105">
        <v>1</v>
      </c>
      <c r="F19" s="105">
        <v>36</v>
      </c>
      <c r="G19" s="105">
        <v>33</v>
      </c>
      <c r="H19" s="105">
        <v>3</v>
      </c>
      <c r="I19" s="106"/>
      <c r="J19" s="106"/>
      <c r="K19" s="107">
        <v>3</v>
      </c>
      <c r="L19" s="108">
        <v>20</v>
      </c>
      <c r="M19" s="108">
        <v>18.5</v>
      </c>
      <c r="N19" s="108">
        <v>1.5</v>
      </c>
      <c r="O19" s="108"/>
      <c r="P19" s="109"/>
      <c r="Q19" s="109"/>
      <c r="R19" s="109"/>
      <c r="S19" s="110"/>
      <c r="T19" s="103"/>
      <c r="U19" s="111"/>
      <c r="V19" s="111"/>
      <c r="W19" s="111">
        <v>1</v>
      </c>
      <c r="X19" s="111">
        <v>3</v>
      </c>
      <c r="Y19" s="112"/>
      <c r="Z19" s="112"/>
      <c r="AA19" s="112"/>
      <c r="AB19" s="112"/>
      <c r="AC19" s="112"/>
      <c r="AD19" s="112"/>
      <c r="AE19" s="113">
        <v>4</v>
      </c>
      <c r="AF19" s="113"/>
      <c r="AG19" s="114"/>
      <c r="AH19" s="114"/>
      <c r="AI19" s="115">
        <v>3</v>
      </c>
      <c r="AJ19" s="115">
        <v>14</v>
      </c>
      <c r="AK19" s="115">
        <v>7</v>
      </c>
      <c r="AL19" s="115">
        <v>25</v>
      </c>
      <c r="AM19" s="115">
        <v>11</v>
      </c>
      <c r="AN19" s="115">
        <v>33</v>
      </c>
      <c r="AO19" s="116">
        <v>11</v>
      </c>
    </row>
    <row r="20" spans="1:43" s="117" customFormat="1" ht="12" customHeight="1" x14ac:dyDescent="0.15">
      <c r="A20" s="103" t="s">
        <v>40</v>
      </c>
      <c r="B20" s="104">
        <v>204</v>
      </c>
      <c r="C20" s="105">
        <v>27</v>
      </c>
      <c r="D20" s="105">
        <v>13</v>
      </c>
      <c r="E20" s="105">
        <v>12</v>
      </c>
      <c r="F20" s="105">
        <v>59</v>
      </c>
      <c r="G20" s="105">
        <v>31</v>
      </c>
      <c r="H20" s="105">
        <v>26</v>
      </c>
      <c r="I20" s="106">
        <v>2</v>
      </c>
      <c r="J20" s="106">
        <v>2</v>
      </c>
      <c r="K20" s="107">
        <v>10</v>
      </c>
      <c r="L20" s="108">
        <v>30.5</v>
      </c>
      <c r="M20" s="108">
        <v>16.5</v>
      </c>
      <c r="N20" s="108">
        <v>13</v>
      </c>
      <c r="O20" s="108">
        <v>1</v>
      </c>
      <c r="P20" s="109"/>
      <c r="Q20" s="109"/>
      <c r="R20" s="109"/>
      <c r="S20" s="110"/>
      <c r="T20" s="103"/>
      <c r="U20" s="111">
        <v>7</v>
      </c>
      <c r="V20" s="111">
        <v>8</v>
      </c>
      <c r="W20" s="111">
        <v>10</v>
      </c>
      <c r="X20" s="111">
        <v>13</v>
      </c>
      <c r="Y20" s="112">
        <v>2</v>
      </c>
      <c r="Z20" s="112">
        <v>2</v>
      </c>
      <c r="AA20" s="112">
        <v>2</v>
      </c>
      <c r="AB20" s="112">
        <v>2</v>
      </c>
      <c r="AC20" s="112">
        <v>2</v>
      </c>
      <c r="AD20" s="112">
        <v>2</v>
      </c>
      <c r="AE20" s="113">
        <v>3</v>
      </c>
      <c r="AF20" s="113"/>
      <c r="AG20" s="114"/>
      <c r="AH20" s="114"/>
      <c r="AI20" s="115">
        <v>1</v>
      </c>
      <c r="AJ20" s="115">
        <v>2</v>
      </c>
      <c r="AK20" s="115">
        <v>8</v>
      </c>
      <c r="AL20" s="115">
        <v>17</v>
      </c>
      <c r="AM20" s="115">
        <v>9</v>
      </c>
      <c r="AN20" s="115">
        <v>19</v>
      </c>
      <c r="AO20" s="116">
        <v>19</v>
      </c>
    </row>
    <row r="21" spans="1:43" s="117" customFormat="1" ht="12" customHeight="1" x14ac:dyDescent="0.15">
      <c r="A21" s="103" t="s">
        <v>125</v>
      </c>
      <c r="B21" s="104">
        <v>425</v>
      </c>
      <c r="C21" s="105">
        <v>58</v>
      </c>
      <c r="D21" s="105">
        <v>33</v>
      </c>
      <c r="E21" s="105">
        <v>21</v>
      </c>
      <c r="F21" s="105">
        <v>95</v>
      </c>
      <c r="G21" s="105">
        <v>51</v>
      </c>
      <c r="H21" s="105">
        <v>40</v>
      </c>
      <c r="I21" s="106">
        <v>4</v>
      </c>
      <c r="J21" s="106">
        <v>4</v>
      </c>
      <c r="K21" s="107">
        <v>16</v>
      </c>
      <c r="L21" s="108">
        <v>59.5</v>
      </c>
      <c r="M21" s="108">
        <v>36</v>
      </c>
      <c r="N21" s="108">
        <v>21.5</v>
      </c>
      <c r="O21" s="108">
        <v>2</v>
      </c>
      <c r="P21" s="109"/>
      <c r="Q21" s="109"/>
      <c r="R21" s="109"/>
      <c r="S21" s="110"/>
      <c r="T21" s="103"/>
      <c r="U21" s="111">
        <v>11</v>
      </c>
      <c r="V21" s="111">
        <v>22</v>
      </c>
      <c r="W21" s="111">
        <v>14</v>
      </c>
      <c r="X21" s="111">
        <v>23</v>
      </c>
      <c r="Y21" s="112">
        <v>4</v>
      </c>
      <c r="Z21" s="112">
        <v>4</v>
      </c>
      <c r="AA21" s="112">
        <v>3</v>
      </c>
      <c r="AB21" s="112">
        <v>3</v>
      </c>
      <c r="AC21" s="112">
        <v>4</v>
      </c>
      <c r="AD21" s="112">
        <v>4</v>
      </c>
      <c r="AE21" s="113">
        <v>21</v>
      </c>
      <c r="AF21" s="113">
        <v>3</v>
      </c>
      <c r="AG21" s="114"/>
      <c r="AH21" s="114"/>
      <c r="AI21" s="115">
        <v>2</v>
      </c>
      <c r="AJ21" s="115">
        <v>3</v>
      </c>
      <c r="AK21" s="115">
        <v>8</v>
      </c>
      <c r="AL21" s="115">
        <v>13</v>
      </c>
      <c r="AM21" s="115">
        <v>23</v>
      </c>
      <c r="AN21" s="115">
        <v>30</v>
      </c>
      <c r="AO21" s="116">
        <v>40</v>
      </c>
    </row>
    <row r="22" spans="1:43" s="117" customFormat="1" ht="12" customHeight="1" x14ac:dyDescent="0.15">
      <c r="A22" s="103" t="s">
        <v>126</v>
      </c>
      <c r="B22" s="104">
        <v>248</v>
      </c>
      <c r="C22" s="105">
        <v>22</v>
      </c>
      <c r="D22" s="105">
        <v>18</v>
      </c>
      <c r="E22" s="105">
        <v>4</v>
      </c>
      <c r="F22" s="105">
        <v>35</v>
      </c>
      <c r="G22" s="105">
        <v>27</v>
      </c>
      <c r="H22" s="105">
        <v>8</v>
      </c>
      <c r="I22" s="106"/>
      <c r="J22" s="106"/>
      <c r="K22" s="107">
        <v>2</v>
      </c>
      <c r="L22" s="108">
        <v>23.5</v>
      </c>
      <c r="M22" s="108">
        <v>19.5</v>
      </c>
      <c r="N22" s="108">
        <v>4</v>
      </c>
      <c r="O22" s="108"/>
      <c r="P22" s="109"/>
      <c r="Q22" s="109"/>
      <c r="R22" s="109"/>
      <c r="S22" s="110"/>
      <c r="T22" s="103"/>
      <c r="U22" s="111">
        <v>2</v>
      </c>
      <c r="V22" s="111">
        <v>3</v>
      </c>
      <c r="W22" s="111">
        <v>2</v>
      </c>
      <c r="X22" s="111">
        <v>6</v>
      </c>
      <c r="Y22" s="112"/>
      <c r="Z22" s="112"/>
      <c r="AA22" s="112"/>
      <c r="AB22" s="112"/>
      <c r="AC22" s="112"/>
      <c r="AD22" s="112"/>
      <c r="AE22" s="113">
        <v>12</v>
      </c>
      <c r="AF22" s="113"/>
      <c r="AG22" s="114"/>
      <c r="AH22" s="114"/>
      <c r="AI22" s="115"/>
      <c r="AJ22" s="115"/>
      <c r="AK22" s="115">
        <v>4</v>
      </c>
      <c r="AL22" s="115">
        <v>6</v>
      </c>
      <c r="AM22" s="115">
        <v>14</v>
      </c>
      <c r="AN22" s="115">
        <v>20</v>
      </c>
      <c r="AO22" s="116">
        <v>18</v>
      </c>
    </row>
    <row r="23" spans="1:43" s="117" customFormat="1" ht="12" customHeight="1" x14ac:dyDescent="0.15">
      <c r="A23" s="103" t="s">
        <v>127</v>
      </c>
      <c r="B23" s="104">
        <v>1877</v>
      </c>
      <c r="C23" s="105">
        <v>174</v>
      </c>
      <c r="D23" s="105">
        <v>153</v>
      </c>
      <c r="E23" s="105">
        <v>20</v>
      </c>
      <c r="F23" s="105">
        <v>396</v>
      </c>
      <c r="G23" s="105">
        <v>342</v>
      </c>
      <c r="H23" s="105">
        <v>51</v>
      </c>
      <c r="I23" s="106">
        <v>1</v>
      </c>
      <c r="J23" s="106">
        <v>3</v>
      </c>
      <c r="K23" s="107">
        <v>27</v>
      </c>
      <c r="L23" s="108">
        <v>222.5</v>
      </c>
      <c r="M23" s="108">
        <v>195.5</v>
      </c>
      <c r="N23" s="108">
        <v>25.5</v>
      </c>
      <c r="O23" s="108">
        <v>1.5</v>
      </c>
      <c r="P23" s="109"/>
      <c r="Q23" s="109"/>
      <c r="R23" s="109"/>
      <c r="S23" s="110"/>
      <c r="T23" s="103"/>
      <c r="U23" s="111">
        <v>10</v>
      </c>
      <c r="V23" s="111">
        <v>15</v>
      </c>
      <c r="W23" s="111">
        <v>14</v>
      </c>
      <c r="X23" s="111">
        <v>25</v>
      </c>
      <c r="Y23" s="112">
        <v>1</v>
      </c>
      <c r="Z23" s="112">
        <v>3</v>
      </c>
      <c r="AA23" s="112">
        <v>1</v>
      </c>
      <c r="AB23" s="112">
        <v>3</v>
      </c>
      <c r="AC23" s="112">
        <v>1</v>
      </c>
      <c r="AD23" s="112">
        <v>3</v>
      </c>
      <c r="AE23" s="113">
        <v>48</v>
      </c>
      <c r="AF23" s="113"/>
      <c r="AG23" s="114"/>
      <c r="AH23" s="114"/>
      <c r="AI23" s="115">
        <v>16</v>
      </c>
      <c r="AJ23" s="115">
        <v>29</v>
      </c>
      <c r="AK23" s="115">
        <v>72</v>
      </c>
      <c r="AL23" s="115">
        <v>171</v>
      </c>
      <c r="AM23" s="115">
        <v>113</v>
      </c>
      <c r="AN23" s="115">
        <v>222</v>
      </c>
      <c r="AO23" s="116">
        <v>129</v>
      </c>
    </row>
    <row r="24" spans="1:43" s="117" customFormat="1" ht="12" customHeight="1" x14ac:dyDescent="0.15">
      <c r="A24" s="103" t="s">
        <v>128</v>
      </c>
      <c r="B24" s="104">
        <v>345</v>
      </c>
      <c r="C24" s="105">
        <v>55</v>
      </c>
      <c r="D24" s="105">
        <v>15</v>
      </c>
      <c r="E24" s="105">
        <v>32</v>
      </c>
      <c r="F24" s="105">
        <v>102</v>
      </c>
      <c r="G24" s="105">
        <v>21</v>
      </c>
      <c r="H24" s="105">
        <v>69</v>
      </c>
      <c r="I24" s="106">
        <v>8</v>
      </c>
      <c r="J24" s="106">
        <v>12</v>
      </c>
      <c r="K24" s="107">
        <v>21</v>
      </c>
      <c r="L24" s="108">
        <v>55.5</v>
      </c>
      <c r="M24" s="108">
        <v>14.5</v>
      </c>
      <c r="N24" s="108">
        <v>35</v>
      </c>
      <c r="O24" s="108">
        <v>6</v>
      </c>
      <c r="P24" s="109"/>
      <c r="Q24" s="109"/>
      <c r="R24" s="109"/>
      <c r="S24" s="110"/>
      <c r="T24" s="103"/>
      <c r="U24" s="111">
        <v>14</v>
      </c>
      <c r="V24" s="111">
        <v>25</v>
      </c>
      <c r="W24" s="111">
        <v>24</v>
      </c>
      <c r="X24" s="111">
        <v>46</v>
      </c>
      <c r="Y24" s="112">
        <v>8</v>
      </c>
      <c r="Z24" s="112">
        <v>12</v>
      </c>
      <c r="AA24" s="112">
        <v>7</v>
      </c>
      <c r="AB24" s="112">
        <v>10</v>
      </c>
      <c r="AC24" s="112">
        <v>8</v>
      </c>
      <c r="AD24" s="112">
        <v>12</v>
      </c>
      <c r="AE24" s="113">
        <v>8</v>
      </c>
      <c r="AF24" s="113">
        <v>1</v>
      </c>
      <c r="AG24" s="114"/>
      <c r="AH24" s="114"/>
      <c r="AI24" s="115"/>
      <c r="AJ24" s="115"/>
      <c r="AK24" s="115">
        <v>2</v>
      </c>
      <c r="AL24" s="115">
        <v>3</v>
      </c>
      <c r="AM24" s="115">
        <v>8</v>
      </c>
      <c r="AN24" s="115">
        <v>10</v>
      </c>
      <c r="AO24" s="116">
        <v>41</v>
      </c>
    </row>
    <row r="25" spans="1:43" s="117" customFormat="1" ht="12" customHeight="1" x14ac:dyDescent="0.15">
      <c r="A25" s="103" t="s">
        <v>44</v>
      </c>
      <c r="B25" s="104">
        <v>2081</v>
      </c>
      <c r="C25" s="105">
        <v>305</v>
      </c>
      <c r="D25" s="105">
        <v>281</v>
      </c>
      <c r="E25" s="105">
        <v>23</v>
      </c>
      <c r="F25" s="105">
        <v>544</v>
      </c>
      <c r="G25" s="105">
        <v>488</v>
      </c>
      <c r="H25" s="105">
        <v>55</v>
      </c>
      <c r="I25" s="106">
        <v>1</v>
      </c>
      <c r="J25" s="106">
        <v>1</v>
      </c>
      <c r="K25" s="107">
        <v>25</v>
      </c>
      <c r="L25" s="108">
        <v>339.5</v>
      </c>
      <c r="M25" s="108">
        <v>310.5</v>
      </c>
      <c r="N25" s="108">
        <v>28.5</v>
      </c>
      <c r="O25" s="108">
        <v>0.5</v>
      </c>
      <c r="P25" s="109"/>
      <c r="Q25" s="109"/>
      <c r="R25" s="109"/>
      <c r="S25" s="110"/>
      <c r="T25" s="103"/>
      <c r="U25" s="111">
        <v>9</v>
      </c>
      <c r="V25" s="111">
        <v>14</v>
      </c>
      <c r="W25" s="111">
        <v>15</v>
      </c>
      <c r="X25" s="111">
        <v>31</v>
      </c>
      <c r="Y25" s="112">
        <v>1</v>
      </c>
      <c r="Z25" s="112">
        <v>1</v>
      </c>
      <c r="AA25" s="112"/>
      <c r="AB25" s="112"/>
      <c r="AC25" s="112">
        <v>1</v>
      </c>
      <c r="AD25" s="112">
        <v>1</v>
      </c>
      <c r="AE25" s="113">
        <v>135</v>
      </c>
      <c r="AF25" s="113">
        <v>2</v>
      </c>
      <c r="AG25" s="114"/>
      <c r="AH25" s="114"/>
      <c r="AI25" s="115">
        <v>16</v>
      </c>
      <c r="AJ25" s="115">
        <v>33</v>
      </c>
      <c r="AK25" s="115">
        <v>109</v>
      </c>
      <c r="AL25" s="115">
        <v>219</v>
      </c>
      <c r="AM25" s="115">
        <v>222</v>
      </c>
      <c r="AN25" s="115">
        <v>377</v>
      </c>
      <c r="AO25" s="116">
        <v>257</v>
      </c>
    </row>
    <row r="26" spans="1:43" s="117" customFormat="1" ht="12" customHeight="1" x14ac:dyDescent="0.15">
      <c r="A26" s="103" t="s">
        <v>129</v>
      </c>
      <c r="B26" s="104">
        <v>14</v>
      </c>
      <c r="C26" s="105"/>
      <c r="D26" s="105"/>
      <c r="E26" s="105"/>
      <c r="F26" s="105"/>
      <c r="G26" s="105"/>
      <c r="H26" s="105"/>
      <c r="I26" s="106"/>
      <c r="J26" s="106"/>
      <c r="K26" s="107"/>
      <c r="L26" s="108"/>
      <c r="M26" s="108"/>
      <c r="N26" s="108"/>
      <c r="O26" s="108"/>
      <c r="P26" s="109"/>
      <c r="Q26" s="109"/>
      <c r="R26" s="109"/>
      <c r="S26" s="110"/>
      <c r="T26" s="103"/>
      <c r="U26" s="111"/>
      <c r="V26" s="111"/>
      <c r="W26" s="111"/>
      <c r="X26" s="111"/>
      <c r="Y26" s="112"/>
      <c r="Z26" s="112"/>
      <c r="AA26" s="112"/>
      <c r="AB26" s="112"/>
      <c r="AC26" s="112"/>
      <c r="AD26" s="112"/>
      <c r="AE26" s="113"/>
      <c r="AF26" s="113"/>
      <c r="AG26" s="114"/>
      <c r="AH26" s="114"/>
      <c r="AI26" s="115"/>
      <c r="AJ26" s="115"/>
      <c r="AK26" s="115"/>
      <c r="AL26" s="115"/>
      <c r="AM26" s="115"/>
      <c r="AN26" s="115"/>
      <c r="AO26" s="116"/>
    </row>
    <row r="27" spans="1:43" s="117" customFormat="1" ht="12" customHeight="1" x14ac:dyDescent="0.15">
      <c r="A27" s="103" t="s">
        <v>130</v>
      </c>
      <c r="B27" s="104">
        <v>11</v>
      </c>
      <c r="C27" s="105">
        <v>7</v>
      </c>
      <c r="D27" s="105">
        <v>2</v>
      </c>
      <c r="E27" s="105">
        <v>5</v>
      </c>
      <c r="F27" s="105">
        <v>22</v>
      </c>
      <c r="G27" s="105">
        <v>2</v>
      </c>
      <c r="H27" s="105">
        <v>20</v>
      </c>
      <c r="I27" s="106"/>
      <c r="J27" s="106"/>
      <c r="K27" s="107">
        <v>2</v>
      </c>
      <c r="L27" s="108">
        <v>11.5</v>
      </c>
      <c r="M27" s="108">
        <v>1</v>
      </c>
      <c r="N27" s="108">
        <v>10.5</v>
      </c>
      <c r="O27" s="108"/>
      <c r="P27" s="109"/>
      <c r="Q27" s="109"/>
      <c r="R27" s="109"/>
      <c r="S27" s="110"/>
      <c r="T27" s="103"/>
      <c r="U27" s="111">
        <v>2</v>
      </c>
      <c r="V27" s="111">
        <v>6</v>
      </c>
      <c r="W27" s="111">
        <v>4</v>
      </c>
      <c r="X27" s="111">
        <v>13</v>
      </c>
      <c r="Y27" s="112"/>
      <c r="Z27" s="112"/>
      <c r="AA27" s="112"/>
      <c r="AB27" s="112"/>
      <c r="AC27" s="112"/>
      <c r="AD27" s="112"/>
      <c r="AE27" s="113"/>
      <c r="AF27" s="113">
        <v>1</v>
      </c>
      <c r="AG27" s="114"/>
      <c r="AH27" s="114"/>
      <c r="AI27" s="115"/>
      <c r="AJ27" s="115"/>
      <c r="AK27" s="115"/>
      <c r="AL27" s="115"/>
      <c r="AM27" s="115"/>
      <c r="AN27" s="115"/>
      <c r="AO27" s="167"/>
      <c r="AP27" s="175">
        <f>(G27-AE27)</f>
        <v>2</v>
      </c>
      <c r="AQ27" s="175">
        <f>((E27+(G27-AE27)/2+I27+AE27))</f>
        <v>6</v>
      </c>
    </row>
    <row r="28" spans="1:43" s="117" customFormat="1" ht="12" customHeight="1" x14ac:dyDescent="0.15">
      <c r="A28" s="103" t="s">
        <v>73</v>
      </c>
      <c r="B28" s="104">
        <v>44</v>
      </c>
      <c r="C28" s="105"/>
      <c r="D28" s="105"/>
      <c r="E28" s="105"/>
      <c r="F28" s="105"/>
      <c r="G28" s="105"/>
      <c r="H28" s="105"/>
      <c r="I28" s="106"/>
      <c r="J28" s="106"/>
      <c r="K28" s="107"/>
      <c r="L28" s="108"/>
      <c r="M28" s="108"/>
      <c r="N28" s="108"/>
      <c r="O28" s="108"/>
      <c r="P28" s="109"/>
      <c r="Q28" s="109"/>
      <c r="R28" s="109"/>
      <c r="S28" s="110"/>
      <c r="T28" s="103"/>
      <c r="U28" s="111"/>
      <c r="V28" s="111"/>
      <c r="W28" s="111"/>
      <c r="X28" s="111"/>
      <c r="Y28" s="112"/>
      <c r="Z28" s="112"/>
      <c r="AA28" s="112"/>
      <c r="AB28" s="112"/>
      <c r="AC28" s="112"/>
      <c r="AD28" s="112"/>
      <c r="AE28" s="113"/>
      <c r="AF28" s="113"/>
      <c r="AG28" s="114"/>
      <c r="AH28" s="114"/>
      <c r="AI28" s="115"/>
      <c r="AJ28" s="115"/>
      <c r="AK28" s="115"/>
      <c r="AL28" s="115"/>
      <c r="AM28" s="115"/>
      <c r="AN28" s="115"/>
      <c r="AO28" s="116"/>
    </row>
    <row r="29" spans="1:43" s="117" customFormat="1" ht="12" customHeight="1" x14ac:dyDescent="0.15">
      <c r="A29" s="103" t="s">
        <v>131</v>
      </c>
      <c r="B29" s="104">
        <v>38</v>
      </c>
      <c r="C29" s="105"/>
      <c r="D29" s="105"/>
      <c r="E29" s="105"/>
      <c r="F29" s="105"/>
      <c r="G29" s="105"/>
      <c r="H29" s="105"/>
      <c r="I29" s="106"/>
      <c r="J29" s="106"/>
      <c r="K29" s="107"/>
      <c r="L29" s="108"/>
      <c r="M29" s="108"/>
      <c r="N29" s="108"/>
      <c r="O29" s="108"/>
      <c r="P29" s="109"/>
      <c r="Q29" s="109"/>
      <c r="R29" s="109"/>
      <c r="S29" s="110"/>
      <c r="T29" s="103"/>
      <c r="U29" s="111"/>
      <c r="V29" s="111"/>
      <c r="W29" s="111"/>
      <c r="X29" s="111"/>
      <c r="Y29" s="112"/>
      <c r="Z29" s="112"/>
      <c r="AA29" s="112"/>
      <c r="AB29" s="112"/>
      <c r="AC29" s="112"/>
      <c r="AD29" s="112"/>
      <c r="AE29" s="113"/>
      <c r="AF29" s="113"/>
      <c r="AG29" s="114"/>
      <c r="AH29" s="114"/>
      <c r="AI29" s="115"/>
      <c r="AJ29" s="115"/>
      <c r="AK29" s="115"/>
      <c r="AL29" s="115"/>
      <c r="AM29" s="115"/>
      <c r="AN29" s="115"/>
      <c r="AO29" s="116"/>
    </row>
    <row r="30" spans="1:43" s="117" customFormat="1" ht="12" customHeight="1" x14ac:dyDescent="0.15">
      <c r="A30" s="103" t="s">
        <v>51</v>
      </c>
      <c r="B30" s="104">
        <v>47</v>
      </c>
      <c r="C30" s="105">
        <v>20</v>
      </c>
      <c r="D30" s="105">
        <v>15</v>
      </c>
      <c r="E30" s="105">
        <v>4</v>
      </c>
      <c r="F30" s="105">
        <v>30</v>
      </c>
      <c r="G30" s="105">
        <v>18</v>
      </c>
      <c r="H30" s="105">
        <v>9</v>
      </c>
      <c r="I30" s="106">
        <v>1</v>
      </c>
      <c r="J30" s="106">
        <v>3</v>
      </c>
      <c r="K30" s="107">
        <v>4</v>
      </c>
      <c r="L30" s="108">
        <v>19.5</v>
      </c>
      <c r="M30" s="108">
        <v>13.5</v>
      </c>
      <c r="N30" s="108">
        <v>4.5</v>
      </c>
      <c r="O30" s="108">
        <v>1.5</v>
      </c>
      <c r="P30" s="109"/>
      <c r="Q30" s="109"/>
      <c r="R30" s="109"/>
      <c r="S30" s="110"/>
      <c r="T30" s="103"/>
      <c r="U30" s="111">
        <v>4</v>
      </c>
      <c r="V30" s="111">
        <v>5</v>
      </c>
      <c r="W30" s="111">
        <v>4</v>
      </c>
      <c r="X30" s="111">
        <v>9</v>
      </c>
      <c r="Y30" s="112">
        <v>1</v>
      </c>
      <c r="Z30" s="112">
        <v>2</v>
      </c>
      <c r="AA30" s="112"/>
      <c r="AB30" s="112"/>
      <c r="AC30" s="112">
        <v>1</v>
      </c>
      <c r="AD30" s="112">
        <v>2</v>
      </c>
      <c r="AE30" s="113">
        <v>9</v>
      </c>
      <c r="AF30" s="113"/>
      <c r="AG30" s="114"/>
      <c r="AH30" s="114"/>
      <c r="AI30" s="115"/>
      <c r="AJ30" s="115"/>
      <c r="AK30" s="115">
        <v>4</v>
      </c>
      <c r="AL30" s="115">
        <v>4</v>
      </c>
      <c r="AM30" s="115">
        <v>6</v>
      </c>
      <c r="AN30" s="115">
        <v>6</v>
      </c>
      <c r="AO30" s="116">
        <v>12</v>
      </c>
    </row>
    <row r="31" spans="1:43" s="117" customFormat="1" ht="12" customHeight="1" x14ac:dyDescent="0.15">
      <c r="A31" s="103" t="s">
        <v>132</v>
      </c>
      <c r="B31" s="104">
        <v>312</v>
      </c>
      <c r="C31" s="105">
        <v>28</v>
      </c>
      <c r="D31" s="105">
        <v>12</v>
      </c>
      <c r="E31" s="105">
        <v>13</v>
      </c>
      <c r="F31" s="105">
        <v>75</v>
      </c>
      <c r="G31" s="105">
        <v>41</v>
      </c>
      <c r="H31" s="105">
        <v>28</v>
      </c>
      <c r="I31" s="106">
        <v>3</v>
      </c>
      <c r="J31" s="106">
        <v>6</v>
      </c>
      <c r="K31" s="107">
        <v>10</v>
      </c>
      <c r="L31" s="108">
        <v>39.5</v>
      </c>
      <c r="M31" s="108">
        <v>22</v>
      </c>
      <c r="N31" s="108">
        <v>14.5</v>
      </c>
      <c r="O31" s="108">
        <v>3</v>
      </c>
      <c r="P31" s="109"/>
      <c r="Q31" s="109"/>
      <c r="R31" s="109"/>
      <c r="S31" s="110"/>
      <c r="T31" s="103"/>
      <c r="U31" s="111">
        <v>7</v>
      </c>
      <c r="V31" s="111">
        <v>14</v>
      </c>
      <c r="W31" s="111">
        <v>10</v>
      </c>
      <c r="X31" s="111">
        <v>22</v>
      </c>
      <c r="Y31" s="112">
        <v>2</v>
      </c>
      <c r="Z31" s="112">
        <v>3</v>
      </c>
      <c r="AA31" s="112">
        <v>2</v>
      </c>
      <c r="AB31" s="112">
        <v>2</v>
      </c>
      <c r="AC31" s="112">
        <v>2</v>
      </c>
      <c r="AD31" s="112">
        <v>3</v>
      </c>
      <c r="AE31" s="113">
        <v>3</v>
      </c>
      <c r="AF31" s="113">
        <v>1</v>
      </c>
      <c r="AG31" s="114"/>
      <c r="AH31" s="114"/>
      <c r="AI31" s="115">
        <v>1</v>
      </c>
      <c r="AJ31" s="115">
        <v>1</v>
      </c>
      <c r="AK31" s="115">
        <v>8</v>
      </c>
      <c r="AL31" s="115">
        <v>18</v>
      </c>
      <c r="AM31" s="115">
        <v>8</v>
      </c>
      <c r="AN31" s="115">
        <v>24</v>
      </c>
      <c r="AO31" s="116">
        <v>20</v>
      </c>
    </row>
    <row r="32" spans="1:43" s="117" customFormat="1" ht="12" customHeight="1" x14ac:dyDescent="0.15">
      <c r="A32" s="103" t="s">
        <v>133</v>
      </c>
      <c r="B32" s="104">
        <v>200</v>
      </c>
      <c r="C32" s="105">
        <v>34</v>
      </c>
      <c r="D32" s="105">
        <v>9</v>
      </c>
      <c r="E32" s="105">
        <v>23</v>
      </c>
      <c r="F32" s="105">
        <v>95</v>
      </c>
      <c r="G32" s="105">
        <v>38</v>
      </c>
      <c r="H32" s="105">
        <v>55</v>
      </c>
      <c r="I32" s="106">
        <v>2</v>
      </c>
      <c r="J32" s="106">
        <v>2</v>
      </c>
      <c r="K32" s="107">
        <v>11</v>
      </c>
      <c r="L32" s="108">
        <v>48.5</v>
      </c>
      <c r="M32" s="108">
        <v>19.5</v>
      </c>
      <c r="N32" s="108">
        <v>28</v>
      </c>
      <c r="O32" s="108">
        <v>1</v>
      </c>
      <c r="P32" s="109"/>
      <c r="Q32" s="109"/>
      <c r="R32" s="109"/>
      <c r="S32" s="110"/>
      <c r="T32" s="103"/>
      <c r="U32" s="111">
        <v>8</v>
      </c>
      <c r="V32" s="111">
        <v>16</v>
      </c>
      <c r="W32" s="111">
        <v>17</v>
      </c>
      <c r="X32" s="111">
        <v>34</v>
      </c>
      <c r="Y32" s="112">
        <v>2</v>
      </c>
      <c r="Z32" s="112">
        <v>2</v>
      </c>
      <c r="AA32" s="112">
        <v>2</v>
      </c>
      <c r="AB32" s="112">
        <v>2</v>
      </c>
      <c r="AC32" s="112">
        <v>2</v>
      </c>
      <c r="AD32" s="112">
        <v>2</v>
      </c>
      <c r="AE32" s="113">
        <v>1</v>
      </c>
      <c r="AF32" s="113">
        <v>1</v>
      </c>
      <c r="AG32" s="114"/>
      <c r="AH32" s="114"/>
      <c r="AI32" s="115">
        <v>1</v>
      </c>
      <c r="AJ32" s="115">
        <v>1</v>
      </c>
      <c r="AK32" s="115">
        <v>5</v>
      </c>
      <c r="AL32" s="115">
        <v>15</v>
      </c>
      <c r="AM32" s="115">
        <v>6</v>
      </c>
      <c r="AN32" s="115">
        <v>16</v>
      </c>
      <c r="AO32" s="116">
        <v>27</v>
      </c>
    </row>
    <row r="33" spans="1:43" s="117" customFormat="1" ht="12" customHeight="1" x14ac:dyDescent="0.15">
      <c r="A33" s="103" t="s">
        <v>134</v>
      </c>
      <c r="B33" s="104">
        <v>67</v>
      </c>
      <c r="C33" s="105">
        <v>19</v>
      </c>
      <c r="D33" s="105">
        <v>12</v>
      </c>
      <c r="E33" s="105">
        <v>7</v>
      </c>
      <c r="F33" s="105">
        <v>64</v>
      </c>
      <c r="G33" s="105">
        <v>45</v>
      </c>
      <c r="H33" s="105">
        <v>19</v>
      </c>
      <c r="I33" s="106"/>
      <c r="J33" s="106"/>
      <c r="K33" s="107">
        <v>5</v>
      </c>
      <c r="L33" s="108">
        <v>34</v>
      </c>
      <c r="M33" s="108">
        <v>24.5</v>
      </c>
      <c r="N33" s="108">
        <v>9.5</v>
      </c>
      <c r="O33" s="108"/>
      <c r="P33" s="109"/>
      <c r="Q33" s="109"/>
      <c r="R33" s="109"/>
      <c r="S33" s="110"/>
      <c r="T33" s="103"/>
      <c r="U33" s="111">
        <v>5</v>
      </c>
      <c r="V33" s="111">
        <v>10</v>
      </c>
      <c r="W33" s="111">
        <v>7</v>
      </c>
      <c r="X33" s="111">
        <v>17</v>
      </c>
      <c r="Y33" s="112"/>
      <c r="Z33" s="112"/>
      <c r="AA33" s="112"/>
      <c r="AB33" s="112"/>
      <c r="AC33" s="112"/>
      <c r="AD33" s="112"/>
      <c r="AE33" s="113">
        <v>4</v>
      </c>
      <c r="AF33" s="113"/>
      <c r="AG33" s="114"/>
      <c r="AH33" s="114"/>
      <c r="AI33" s="115"/>
      <c r="AJ33" s="115"/>
      <c r="AK33" s="115">
        <v>2</v>
      </c>
      <c r="AL33" s="115">
        <v>3</v>
      </c>
      <c r="AM33" s="115">
        <v>6</v>
      </c>
      <c r="AN33" s="115">
        <v>7</v>
      </c>
      <c r="AO33" s="116">
        <v>13</v>
      </c>
    </row>
    <row r="34" spans="1:43" s="117" customFormat="1" ht="12" customHeight="1" x14ac:dyDescent="0.15">
      <c r="A34" s="103" t="s">
        <v>135</v>
      </c>
      <c r="B34" s="104">
        <v>916</v>
      </c>
      <c r="C34" s="105">
        <v>112</v>
      </c>
      <c r="D34" s="105">
        <v>26</v>
      </c>
      <c r="E34" s="105">
        <v>70</v>
      </c>
      <c r="F34" s="105">
        <v>228</v>
      </c>
      <c r="G34" s="105">
        <v>71</v>
      </c>
      <c r="H34" s="105">
        <v>138</v>
      </c>
      <c r="I34" s="106">
        <v>16</v>
      </c>
      <c r="J34" s="106">
        <v>19</v>
      </c>
      <c r="K34" s="107">
        <v>29</v>
      </c>
      <c r="L34" s="108">
        <v>121</v>
      </c>
      <c r="M34" s="108">
        <v>41.5</v>
      </c>
      <c r="N34" s="108">
        <v>70</v>
      </c>
      <c r="O34" s="108">
        <v>9.5</v>
      </c>
      <c r="P34" s="109"/>
      <c r="Q34" s="109"/>
      <c r="R34" s="109"/>
      <c r="S34" s="110"/>
      <c r="T34" s="103"/>
      <c r="U34" s="111">
        <v>20</v>
      </c>
      <c r="V34" s="111">
        <v>30</v>
      </c>
      <c r="W34" s="111">
        <v>47</v>
      </c>
      <c r="X34" s="111">
        <v>84</v>
      </c>
      <c r="Y34" s="112">
        <v>14</v>
      </c>
      <c r="Z34" s="112">
        <v>17</v>
      </c>
      <c r="AA34" s="112">
        <v>9</v>
      </c>
      <c r="AB34" s="112">
        <v>10</v>
      </c>
      <c r="AC34" s="112">
        <v>13</v>
      </c>
      <c r="AD34" s="112">
        <v>15</v>
      </c>
      <c r="AE34" s="113">
        <v>12</v>
      </c>
      <c r="AF34" s="113">
        <v>2</v>
      </c>
      <c r="AG34" s="114"/>
      <c r="AH34" s="114"/>
      <c r="AI34" s="115"/>
      <c r="AJ34" s="115"/>
      <c r="AK34" s="115">
        <v>8</v>
      </c>
      <c r="AL34" s="115">
        <v>25</v>
      </c>
      <c r="AM34" s="115">
        <v>18</v>
      </c>
      <c r="AN34" s="115">
        <v>36</v>
      </c>
      <c r="AO34" s="116">
        <v>85</v>
      </c>
    </row>
    <row r="35" spans="1:43" s="117" customFormat="1" ht="12" customHeight="1" x14ac:dyDescent="0.15">
      <c r="A35" s="103" t="s">
        <v>46</v>
      </c>
      <c r="B35" s="104">
        <v>3</v>
      </c>
      <c r="C35" s="105">
        <v>33</v>
      </c>
      <c r="D35" s="105"/>
      <c r="E35" s="105">
        <v>33</v>
      </c>
      <c r="F35" s="105">
        <v>88</v>
      </c>
      <c r="G35" s="105"/>
      <c r="H35" s="105">
        <v>88</v>
      </c>
      <c r="I35" s="106"/>
      <c r="J35" s="106"/>
      <c r="K35" s="107">
        <v>14</v>
      </c>
      <c r="L35" s="108">
        <v>53</v>
      </c>
      <c r="M35" s="108"/>
      <c r="N35" s="108">
        <v>53</v>
      </c>
      <c r="O35" s="108"/>
      <c r="P35" s="109"/>
      <c r="Q35" s="109"/>
      <c r="R35" s="109"/>
      <c r="S35" s="110"/>
      <c r="T35" s="103"/>
      <c r="U35" s="111">
        <v>14</v>
      </c>
      <c r="V35" s="111">
        <v>18</v>
      </c>
      <c r="W35" s="111">
        <v>22</v>
      </c>
      <c r="X35" s="111">
        <v>45</v>
      </c>
      <c r="Y35" s="112"/>
      <c r="Z35" s="112"/>
      <c r="AA35" s="112"/>
      <c r="AB35" s="112"/>
      <c r="AC35" s="112"/>
      <c r="AD35" s="112"/>
      <c r="AE35" s="113"/>
      <c r="AF35" s="113">
        <v>18</v>
      </c>
      <c r="AG35" s="114"/>
      <c r="AH35" s="114"/>
      <c r="AI35" s="115"/>
      <c r="AJ35" s="115"/>
      <c r="AK35" s="115"/>
      <c r="AL35" s="115"/>
      <c r="AM35" s="115"/>
      <c r="AN35" s="115"/>
      <c r="AO35" s="116">
        <v>31</v>
      </c>
    </row>
    <row r="36" spans="1:43" s="117" customFormat="1" ht="12" customHeight="1" x14ac:dyDescent="0.15">
      <c r="A36" s="103"/>
      <c r="B36" s="104"/>
      <c r="C36" s="105"/>
      <c r="D36" s="105"/>
      <c r="E36" s="105"/>
      <c r="F36" s="105"/>
      <c r="G36" s="105"/>
      <c r="H36" s="105"/>
      <c r="I36" s="106"/>
      <c r="J36" s="106"/>
      <c r="K36" s="107"/>
      <c r="L36" s="108"/>
      <c r="M36" s="108"/>
      <c r="N36" s="108"/>
      <c r="O36" s="108"/>
      <c r="P36" s="109"/>
      <c r="Q36" s="109"/>
      <c r="R36" s="109"/>
      <c r="S36" s="110"/>
      <c r="T36" s="103"/>
      <c r="U36" s="111"/>
      <c r="V36" s="111"/>
      <c r="W36" s="111"/>
      <c r="X36" s="111"/>
      <c r="Y36" s="112"/>
      <c r="Z36" s="112"/>
      <c r="AA36" s="112"/>
      <c r="AB36" s="112"/>
      <c r="AC36" s="112"/>
      <c r="AD36" s="112"/>
      <c r="AE36" s="113"/>
      <c r="AF36" s="113"/>
      <c r="AG36" s="114"/>
      <c r="AH36" s="114"/>
      <c r="AI36" s="115"/>
      <c r="AJ36" s="115"/>
      <c r="AK36" s="115"/>
      <c r="AL36" s="115"/>
      <c r="AM36" s="115"/>
      <c r="AN36" s="115"/>
      <c r="AO36" s="116"/>
    </row>
    <row r="37" spans="1:43" s="117" customFormat="1" ht="12" customHeight="1" x14ac:dyDescent="0.15">
      <c r="A37" s="103"/>
      <c r="B37" s="104"/>
      <c r="C37" s="105"/>
      <c r="D37" s="105"/>
      <c r="E37" s="105"/>
      <c r="F37" s="105"/>
      <c r="G37" s="105"/>
      <c r="H37" s="105"/>
      <c r="I37" s="106"/>
      <c r="J37" s="106"/>
      <c r="K37" s="107"/>
      <c r="L37" s="108"/>
      <c r="M37" s="108"/>
      <c r="N37" s="108"/>
      <c r="O37" s="108"/>
      <c r="P37" s="109"/>
      <c r="Q37" s="109"/>
      <c r="R37" s="109"/>
      <c r="S37" s="110"/>
      <c r="T37" s="103">
        <f>A37</f>
        <v>0</v>
      </c>
      <c r="U37" s="111"/>
      <c r="V37" s="111"/>
      <c r="W37" s="111"/>
      <c r="X37" s="111"/>
      <c r="Y37" s="112"/>
      <c r="Z37" s="112"/>
      <c r="AA37" s="112"/>
      <c r="AB37" s="112"/>
      <c r="AC37" s="112"/>
      <c r="AD37" s="112"/>
      <c r="AE37" s="113"/>
      <c r="AF37" s="113"/>
      <c r="AG37" s="114"/>
      <c r="AH37" s="114"/>
      <c r="AI37" s="115"/>
      <c r="AJ37" s="115"/>
      <c r="AK37" s="115"/>
      <c r="AL37" s="115"/>
      <c r="AM37" s="115"/>
      <c r="AN37" s="115"/>
      <c r="AO37" s="116"/>
    </row>
    <row r="38" spans="1:43" ht="6" customHeight="1" x14ac:dyDescent="0.2">
      <c r="A38" s="13"/>
      <c r="B38" s="30"/>
      <c r="C38" s="30"/>
      <c r="D38" s="30"/>
      <c r="E38" s="30"/>
      <c r="F38" s="30"/>
      <c r="G38" s="30"/>
      <c r="H38" s="30"/>
      <c r="I38" s="11"/>
      <c r="J38" s="11"/>
      <c r="K38" s="11"/>
      <c r="L38" s="30"/>
      <c r="M38" s="30"/>
      <c r="N38" s="30"/>
      <c r="O38" s="30"/>
      <c r="P38" s="11"/>
      <c r="Q38" s="11"/>
      <c r="R38" s="11"/>
      <c r="S38" s="11"/>
      <c r="T38" s="13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3"/>
    </row>
    <row r="39" spans="1:43" s="56" customFormat="1" ht="18" customHeight="1" x14ac:dyDescent="0.2">
      <c r="A39" s="22" t="s">
        <v>136</v>
      </c>
      <c r="B39" s="14">
        <f t="shared" ref="B39:O39" si="0">SUM(B13:B36)</f>
        <v>10747</v>
      </c>
      <c r="C39" s="29">
        <f t="shared" si="0"/>
        <v>1357</v>
      </c>
      <c r="D39" s="29">
        <f t="shared" si="0"/>
        <v>856</v>
      </c>
      <c r="E39" s="29">
        <f t="shared" si="0"/>
        <v>439</v>
      </c>
      <c r="F39" s="29">
        <f t="shared" si="0"/>
        <v>2714</v>
      </c>
      <c r="G39" s="29">
        <f t="shared" si="0"/>
        <v>1642</v>
      </c>
      <c r="H39" s="29">
        <f t="shared" si="0"/>
        <v>989</v>
      </c>
      <c r="I39" s="18">
        <f t="shared" si="0"/>
        <v>62</v>
      </c>
      <c r="J39" s="18">
        <f t="shared" si="0"/>
        <v>83</v>
      </c>
      <c r="K39" s="17">
        <f t="shared" si="0"/>
        <v>305</v>
      </c>
      <c r="L39" s="58">
        <f t="shared" si="0"/>
        <v>1566.5</v>
      </c>
      <c r="M39" s="58">
        <f t="shared" si="0"/>
        <v>1012</v>
      </c>
      <c r="N39" s="58">
        <f t="shared" si="0"/>
        <v>513</v>
      </c>
      <c r="O39" s="58">
        <f t="shared" si="0"/>
        <v>41.5</v>
      </c>
      <c r="P39" s="15">
        <f>SUM(P13:P37)</f>
        <v>0</v>
      </c>
      <c r="Q39" s="15">
        <f>SUM(Q13:Q37)</f>
        <v>0</v>
      </c>
      <c r="R39" s="15">
        <f>SUM(R13:R37)</f>
        <v>0</v>
      </c>
      <c r="S39" s="55"/>
      <c r="T39" s="22" t="s">
        <v>136</v>
      </c>
      <c r="U39" s="62">
        <f t="shared" ref="U39:AO39" si="1">SUM(U13:U36)</f>
        <v>205</v>
      </c>
      <c r="V39" s="62">
        <f t="shared" si="1"/>
        <v>336</v>
      </c>
      <c r="W39" s="62">
        <f t="shared" si="1"/>
        <v>326</v>
      </c>
      <c r="X39" s="62">
        <f t="shared" si="1"/>
        <v>646</v>
      </c>
      <c r="Y39" s="63">
        <f t="shared" si="1"/>
        <v>56</v>
      </c>
      <c r="Z39" s="63">
        <f t="shared" si="1"/>
        <v>73</v>
      </c>
      <c r="AA39" s="63">
        <f t="shared" si="1"/>
        <v>42</v>
      </c>
      <c r="AB39" s="63">
        <f t="shared" si="1"/>
        <v>50</v>
      </c>
      <c r="AC39" s="63">
        <f t="shared" si="1"/>
        <v>55</v>
      </c>
      <c r="AD39" s="63">
        <f t="shared" si="1"/>
        <v>71</v>
      </c>
      <c r="AE39" s="83">
        <f t="shared" si="1"/>
        <v>384</v>
      </c>
      <c r="AF39" s="83">
        <f t="shared" si="1"/>
        <v>37</v>
      </c>
      <c r="AG39" s="84">
        <f t="shared" si="1"/>
        <v>0</v>
      </c>
      <c r="AH39" s="84">
        <f t="shared" si="1"/>
        <v>0</v>
      </c>
      <c r="AI39" s="64">
        <f t="shared" si="1"/>
        <v>58</v>
      </c>
      <c r="AJ39" s="64">
        <f t="shared" si="1"/>
        <v>113</v>
      </c>
      <c r="AK39" s="64">
        <f t="shared" si="1"/>
        <v>314</v>
      </c>
      <c r="AL39" s="64">
        <f t="shared" si="1"/>
        <v>676</v>
      </c>
      <c r="AM39" s="64">
        <f t="shared" si="1"/>
        <v>629</v>
      </c>
      <c r="AN39" s="64">
        <f t="shared" si="1"/>
        <v>1088</v>
      </c>
      <c r="AO39" s="75">
        <f t="shared" si="1"/>
        <v>1056</v>
      </c>
    </row>
    <row r="40" spans="1:43" x14ac:dyDescent="0.2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43" x14ac:dyDescent="0.2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43" x14ac:dyDescent="0.2">
      <c r="T42" s="26"/>
    </row>
    <row r="43" spans="1:43" x14ac:dyDescent="0.2">
      <c r="T43" s="26"/>
    </row>
    <row r="44" spans="1:43" x14ac:dyDescent="0.2">
      <c r="T44" s="26"/>
    </row>
    <row r="45" spans="1:43" ht="18.95" customHeight="1" x14ac:dyDescent="0.25">
      <c r="A45" s="215" t="s">
        <v>75</v>
      </c>
      <c r="B45" s="216"/>
      <c r="C45" s="216"/>
      <c r="D45" s="217"/>
      <c r="T45" s="215" t="s">
        <v>137</v>
      </c>
      <c r="U45" s="216"/>
      <c r="V45" s="216"/>
      <c r="W45" s="216"/>
      <c r="X45" s="216"/>
      <c r="Y45" s="216"/>
      <c r="Z45" s="217"/>
    </row>
    <row r="46" spans="1:43" ht="7.5" customHeight="1" x14ac:dyDescent="0.25">
      <c r="A46" s="7"/>
      <c r="B46" s="7"/>
      <c r="C46" s="7"/>
      <c r="D46" s="7"/>
      <c r="E46" s="7"/>
      <c r="T46" s="26"/>
    </row>
    <row r="47" spans="1:43" s="50" customFormat="1" x14ac:dyDescent="0.2">
      <c r="A47" s="44" t="s">
        <v>136</v>
      </c>
      <c r="B47" s="45">
        <f t="shared" ref="B47:AO47" si="2">B39</f>
        <v>10747</v>
      </c>
      <c r="C47" s="46">
        <f t="shared" si="2"/>
        <v>1357</v>
      </c>
      <c r="D47" s="46">
        <f t="shared" si="2"/>
        <v>856</v>
      </c>
      <c r="E47" s="46">
        <f t="shared" si="2"/>
        <v>439</v>
      </c>
      <c r="F47" s="46">
        <f t="shared" si="2"/>
        <v>2714</v>
      </c>
      <c r="G47" s="46">
        <f t="shared" si="2"/>
        <v>1642</v>
      </c>
      <c r="H47" s="46">
        <f t="shared" si="2"/>
        <v>989</v>
      </c>
      <c r="I47" s="47">
        <f>I39</f>
        <v>62</v>
      </c>
      <c r="J47" s="47">
        <f t="shared" si="2"/>
        <v>83</v>
      </c>
      <c r="K47" s="48">
        <f t="shared" si="2"/>
        <v>305</v>
      </c>
      <c r="L47" s="53">
        <f t="shared" si="2"/>
        <v>1566.5</v>
      </c>
      <c r="M47" s="53">
        <f t="shared" si="2"/>
        <v>1012</v>
      </c>
      <c r="N47" s="53">
        <f t="shared" si="2"/>
        <v>513</v>
      </c>
      <c r="O47" s="53">
        <f t="shared" si="2"/>
        <v>41.5</v>
      </c>
      <c r="P47" s="49">
        <f t="shared" si="2"/>
        <v>0</v>
      </c>
      <c r="Q47" s="49">
        <f t="shared" si="2"/>
        <v>0</v>
      </c>
      <c r="R47" s="49">
        <f t="shared" si="2"/>
        <v>0</v>
      </c>
      <c r="S47" s="12">
        <f t="shared" si="2"/>
        <v>0</v>
      </c>
      <c r="T47" s="44" t="s">
        <v>136</v>
      </c>
      <c r="U47" s="51">
        <f t="shared" si="2"/>
        <v>205</v>
      </c>
      <c r="V47" s="51">
        <f t="shared" si="2"/>
        <v>336</v>
      </c>
      <c r="W47" s="51">
        <f t="shared" si="2"/>
        <v>326</v>
      </c>
      <c r="X47" s="51">
        <f t="shared" si="2"/>
        <v>646</v>
      </c>
      <c r="Y47" s="52">
        <f t="shared" si="2"/>
        <v>56</v>
      </c>
      <c r="Z47" s="52">
        <f t="shared" si="2"/>
        <v>73</v>
      </c>
      <c r="AA47" s="52">
        <f t="shared" si="2"/>
        <v>42</v>
      </c>
      <c r="AB47" s="52">
        <f t="shared" si="2"/>
        <v>50</v>
      </c>
      <c r="AC47" s="52">
        <f t="shared" si="2"/>
        <v>55</v>
      </c>
      <c r="AD47" s="52">
        <f t="shared" si="2"/>
        <v>71</v>
      </c>
      <c r="AE47" s="89">
        <f t="shared" si="2"/>
        <v>384</v>
      </c>
      <c r="AF47" s="89">
        <f t="shared" si="2"/>
        <v>37</v>
      </c>
      <c r="AG47" s="86">
        <f t="shared" si="2"/>
        <v>0</v>
      </c>
      <c r="AH47" s="86">
        <f t="shared" si="2"/>
        <v>0</v>
      </c>
      <c r="AI47" s="54">
        <f t="shared" si="2"/>
        <v>58</v>
      </c>
      <c r="AJ47" s="54">
        <f t="shared" si="2"/>
        <v>113</v>
      </c>
      <c r="AK47" s="54">
        <f t="shared" si="2"/>
        <v>314</v>
      </c>
      <c r="AL47" s="54">
        <f t="shared" si="2"/>
        <v>676</v>
      </c>
      <c r="AM47" s="54">
        <f t="shared" si="2"/>
        <v>629</v>
      </c>
      <c r="AN47" s="54">
        <f t="shared" si="2"/>
        <v>1088</v>
      </c>
      <c r="AO47" s="76">
        <f t="shared" si="2"/>
        <v>1056</v>
      </c>
      <c r="AP47" s="168"/>
      <c r="AQ47" s="168"/>
    </row>
    <row r="48" spans="1:43" ht="6" customHeight="1" x14ac:dyDescent="0.2">
      <c r="B48" s="26"/>
      <c r="L48" s="26"/>
      <c r="M48" s="26"/>
      <c r="N48" s="26"/>
      <c r="O48" s="26"/>
    </row>
    <row r="49" spans="1:43" ht="15.75" customHeight="1" x14ac:dyDescent="0.25">
      <c r="A49" s="23" t="s">
        <v>77</v>
      </c>
      <c r="B49" s="9" t="s">
        <v>78</v>
      </c>
      <c r="C49" s="258" t="s">
        <v>79</v>
      </c>
      <c r="D49" s="259"/>
      <c r="E49" s="259"/>
      <c r="F49" s="259"/>
      <c r="G49" s="259"/>
      <c r="H49" s="259"/>
      <c r="I49" s="259"/>
      <c r="J49" s="259"/>
      <c r="K49" s="260" t="s">
        <v>138</v>
      </c>
      <c r="L49" s="222" t="s">
        <v>81</v>
      </c>
      <c r="M49" s="223"/>
      <c r="N49" s="223"/>
      <c r="O49" s="224"/>
      <c r="P49" s="263" t="s">
        <v>82</v>
      </c>
      <c r="Q49" s="264"/>
      <c r="R49" s="264"/>
      <c r="S49" s="265"/>
      <c r="T49" s="23" t="s">
        <v>77</v>
      </c>
      <c r="U49" s="187" t="s">
        <v>83</v>
      </c>
      <c r="V49" s="188"/>
      <c r="W49" s="188"/>
      <c r="X49" s="189"/>
      <c r="Y49" s="212" t="s">
        <v>84</v>
      </c>
      <c r="Z49" s="213"/>
      <c r="AA49" s="213"/>
      <c r="AB49" s="213"/>
      <c r="AC49" s="213"/>
      <c r="AD49" s="214"/>
      <c r="AE49" s="272" t="s">
        <v>85</v>
      </c>
      <c r="AF49" s="273"/>
      <c r="AG49" s="273"/>
      <c r="AH49" s="274"/>
      <c r="AI49" s="277" t="s">
        <v>86</v>
      </c>
      <c r="AJ49" s="278"/>
      <c r="AK49" s="278"/>
      <c r="AL49" s="278"/>
      <c r="AM49" s="278"/>
      <c r="AN49" s="279"/>
      <c r="AO49" s="209" t="s">
        <v>87</v>
      </c>
      <c r="AP49" s="169"/>
      <c r="AQ49" s="169"/>
    </row>
    <row r="50" spans="1:43" ht="17.25" customHeight="1" x14ac:dyDescent="0.2">
      <c r="A50" s="20"/>
      <c r="B50" s="240" t="s">
        <v>88</v>
      </c>
      <c r="C50" s="234" t="s">
        <v>89</v>
      </c>
      <c r="D50" s="235"/>
      <c r="E50" s="236"/>
      <c r="F50" s="234" t="s">
        <v>90</v>
      </c>
      <c r="G50" s="235"/>
      <c r="H50" s="236"/>
      <c r="I50" s="243" t="s">
        <v>91</v>
      </c>
      <c r="J50" s="244"/>
      <c r="K50" s="261"/>
      <c r="L50" s="225"/>
      <c r="M50" s="226"/>
      <c r="N50" s="226"/>
      <c r="O50" s="227"/>
      <c r="P50" s="248" t="s">
        <v>92</v>
      </c>
      <c r="Q50" s="249"/>
      <c r="R50" s="256" t="s">
        <v>93</v>
      </c>
      <c r="S50" s="256" t="s">
        <v>94</v>
      </c>
      <c r="T50" s="20"/>
      <c r="U50" s="190" t="s">
        <v>139</v>
      </c>
      <c r="V50" s="191"/>
      <c r="W50" s="194" t="s">
        <v>140</v>
      </c>
      <c r="X50" s="195"/>
      <c r="Y50" s="218" t="s">
        <v>141</v>
      </c>
      <c r="Z50" s="219"/>
      <c r="AA50" s="218" t="s">
        <v>142</v>
      </c>
      <c r="AB50" s="219"/>
      <c r="AC50" s="218" t="s">
        <v>140</v>
      </c>
      <c r="AD50" s="219"/>
      <c r="AE50" s="200" t="s">
        <v>79</v>
      </c>
      <c r="AF50" s="201"/>
      <c r="AG50" s="196" t="s">
        <v>100</v>
      </c>
      <c r="AH50" s="197"/>
      <c r="AI50" s="280" t="s">
        <v>143</v>
      </c>
      <c r="AJ50" s="281"/>
      <c r="AK50" s="281"/>
      <c r="AL50" s="281"/>
      <c r="AM50" s="281"/>
      <c r="AN50" s="282"/>
      <c r="AO50" s="210"/>
      <c r="AP50" s="169"/>
      <c r="AQ50" s="169"/>
    </row>
    <row r="51" spans="1:43" ht="17.25" customHeight="1" x14ac:dyDescent="0.2">
      <c r="A51" s="20"/>
      <c r="B51" s="241"/>
      <c r="C51" s="237"/>
      <c r="D51" s="238"/>
      <c r="E51" s="239"/>
      <c r="F51" s="237"/>
      <c r="G51" s="238"/>
      <c r="H51" s="239"/>
      <c r="I51" s="245"/>
      <c r="J51" s="246"/>
      <c r="K51" s="262"/>
      <c r="L51" s="228"/>
      <c r="M51" s="229"/>
      <c r="N51" s="229"/>
      <c r="O51" s="230"/>
      <c r="P51" s="250"/>
      <c r="Q51" s="251"/>
      <c r="R51" s="257"/>
      <c r="S51" s="257"/>
      <c r="T51" s="20"/>
      <c r="U51" s="192"/>
      <c r="V51" s="193"/>
      <c r="W51" s="192"/>
      <c r="X51" s="193"/>
      <c r="Y51" s="220"/>
      <c r="Z51" s="221"/>
      <c r="AA51" s="220"/>
      <c r="AB51" s="221"/>
      <c r="AC51" s="220"/>
      <c r="AD51" s="221"/>
      <c r="AE51" s="202"/>
      <c r="AF51" s="203"/>
      <c r="AG51" s="198"/>
      <c r="AH51" s="199"/>
      <c r="AI51" s="206" t="s">
        <v>138</v>
      </c>
      <c r="AJ51" s="206"/>
      <c r="AK51" s="206" t="s">
        <v>103</v>
      </c>
      <c r="AL51" s="206"/>
      <c r="AM51" s="206" t="s">
        <v>104</v>
      </c>
      <c r="AN51" s="206"/>
      <c r="AO51" s="210"/>
      <c r="AP51" s="174" t="s">
        <v>144</v>
      </c>
      <c r="AQ51" s="174" t="s">
        <v>144</v>
      </c>
    </row>
    <row r="52" spans="1:43" ht="44.25" customHeight="1" x14ac:dyDescent="0.2">
      <c r="A52" s="21"/>
      <c r="B52" s="242"/>
      <c r="C52" s="35" t="s">
        <v>105</v>
      </c>
      <c r="D52" s="35" t="s">
        <v>106</v>
      </c>
      <c r="E52" s="166" t="s">
        <v>145</v>
      </c>
      <c r="F52" s="165" t="s">
        <v>108</v>
      </c>
      <c r="G52" s="166" t="s">
        <v>146</v>
      </c>
      <c r="H52" s="35" t="s">
        <v>110</v>
      </c>
      <c r="I52" s="166" t="s">
        <v>111</v>
      </c>
      <c r="J52" s="37" t="s">
        <v>112</v>
      </c>
      <c r="K52" s="38" t="s">
        <v>113</v>
      </c>
      <c r="L52" s="57" t="s">
        <v>114</v>
      </c>
      <c r="M52" s="57" t="s">
        <v>106</v>
      </c>
      <c r="N52" s="57" t="s">
        <v>107</v>
      </c>
      <c r="O52" s="57" t="s">
        <v>115</v>
      </c>
      <c r="P52" s="39" t="s">
        <v>83</v>
      </c>
      <c r="Q52" s="39" t="s">
        <v>106</v>
      </c>
      <c r="R52" s="39" t="s">
        <v>116</v>
      </c>
      <c r="S52" s="39" t="s">
        <v>117</v>
      </c>
      <c r="T52" s="21"/>
      <c r="U52" s="33" t="s">
        <v>118</v>
      </c>
      <c r="V52" s="33" t="s">
        <v>119</v>
      </c>
      <c r="W52" s="33" t="s">
        <v>118</v>
      </c>
      <c r="X52" s="33" t="s">
        <v>119</v>
      </c>
      <c r="Y52" s="34" t="s">
        <v>118</v>
      </c>
      <c r="Z52" s="34" t="s">
        <v>119</v>
      </c>
      <c r="AA52" s="34" t="s">
        <v>118</v>
      </c>
      <c r="AB52" s="34" t="s">
        <v>119</v>
      </c>
      <c r="AC52" s="34" t="s">
        <v>118</v>
      </c>
      <c r="AD52" s="34" t="s">
        <v>119</v>
      </c>
      <c r="AE52" s="82" t="s">
        <v>147</v>
      </c>
      <c r="AF52" s="82" t="s">
        <v>148</v>
      </c>
      <c r="AG52" s="85" t="s">
        <v>120</v>
      </c>
      <c r="AH52" s="85" t="s">
        <v>121</v>
      </c>
      <c r="AI52" s="36" t="s">
        <v>118</v>
      </c>
      <c r="AJ52" s="36" t="s">
        <v>119</v>
      </c>
      <c r="AK52" s="36" t="s">
        <v>118</v>
      </c>
      <c r="AL52" s="36" t="s">
        <v>119</v>
      </c>
      <c r="AM52" s="36" t="s">
        <v>118</v>
      </c>
      <c r="AN52" s="36" t="s">
        <v>119</v>
      </c>
      <c r="AO52" s="211"/>
      <c r="AP52" s="173" t="s">
        <v>149</v>
      </c>
      <c r="AQ52" s="184" t="s">
        <v>150</v>
      </c>
    </row>
    <row r="53" spans="1:43" x14ac:dyDescent="0.2">
      <c r="A53" s="24" t="s">
        <v>151</v>
      </c>
      <c r="B53" s="32"/>
      <c r="C53" s="16"/>
      <c r="D53" s="16"/>
      <c r="E53" s="16"/>
      <c r="F53" s="16"/>
      <c r="G53" s="16"/>
      <c r="H53" s="16"/>
      <c r="I53" s="16"/>
      <c r="J53" s="16"/>
      <c r="K53" s="16"/>
      <c r="L53" s="32"/>
      <c r="M53" s="32"/>
      <c r="N53" s="32"/>
      <c r="O53" s="32"/>
      <c r="P53" s="16"/>
      <c r="Q53" s="16"/>
      <c r="R53" s="16"/>
      <c r="S53" s="16"/>
      <c r="T53" s="24" t="s">
        <v>151</v>
      </c>
      <c r="Y53" s="28"/>
      <c r="Z53" s="28"/>
      <c r="AA53" s="28"/>
      <c r="AB53" s="28"/>
      <c r="AC53" s="28"/>
      <c r="AD53" s="28"/>
      <c r="AG53" s="28"/>
      <c r="AH53" s="28"/>
    </row>
    <row r="54" spans="1:43" s="73" customFormat="1" ht="8.25" customHeight="1" x14ac:dyDescent="0.15">
      <c r="A54" s="65"/>
      <c r="B54" s="66"/>
      <c r="C54" s="67"/>
      <c r="D54" s="67"/>
      <c r="E54" s="67"/>
      <c r="F54" s="67"/>
      <c r="G54" s="67"/>
      <c r="H54" s="67"/>
      <c r="I54" s="68"/>
      <c r="J54" s="68"/>
      <c r="K54" s="69"/>
      <c r="L54" s="70"/>
      <c r="M54" s="70"/>
      <c r="N54" s="70"/>
      <c r="O54" s="70"/>
      <c r="P54" s="72"/>
      <c r="Q54" s="72"/>
      <c r="R54" s="71"/>
      <c r="S54" s="71"/>
      <c r="T54" s="65">
        <f>A54</f>
        <v>0</v>
      </c>
      <c r="U54" s="79"/>
      <c r="V54" s="79"/>
      <c r="W54" s="79"/>
      <c r="X54" s="79"/>
      <c r="Y54" s="80"/>
      <c r="Z54" s="80"/>
      <c r="AA54" s="80"/>
      <c r="AB54" s="80"/>
      <c r="AC54" s="80"/>
      <c r="AD54" s="80"/>
      <c r="AE54" s="88"/>
      <c r="AF54" s="88"/>
      <c r="AG54" s="87"/>
      <c r="AH54" s="87"/>
      <c r="AI54" s="81"/>
      <c r="AJ54" s="81"/>
      <c r="AK54" s="81"/>
      <c r="AL54" s="81"/>
      <c r="AM54" s="81"/>
      <c r="AN54" s="81"/>
      <c r="AO54" s="170"/>
      <c r="AP54" s="171">
        <f>(G54-AE54)</f>
        <v>0</v>
      </c>
      <c r="AQ54" s="171">
        <f>((E54+(G54-AE54)/2+I54+AE54))</f>
        <v>0</v>
      </c>
    </row>
    <row r="55" spans="1:43" s="73" customFormat="1" ht="8.25" customHeight="1" x14ac:dyDescent="0.15">
      <c r="A55" s="65"/>
      <c r="B55" s="66"/>
      <c r="C55" s="67"/>
      <c r="D55" s="67"/>
      <c r="E55" s="67"/>
      <c r="F55" s="67"/>
      <c r="G55" s="67"/>
      <c r="H55" s="67"/>
      <c r="I55" s="68"/>
      <c r="J55" s="68"/>
      <c r="K55" s="69"/>
      <c r="L55" s="70"/>
      <c r="M55" s="70"/>
      <c r="N55" s="70"/>
      <c r="O55" s="70"/>
      <c r="P55" s="72"/>
      <c r="Q55" s="72"/>
      <c r="R55" s="71"/>
      <c r="S55" s="71"/>
      <c r="T55" s="65">
        <f t="shared" ref="T55:T99" si="3">A55</f>
        <v>0</v>
      </c>
      <c r="U55" s="79"/>
      <c r="V55" s="79"/>
      <c r="W55" s="79"/>
      <c r="X55" s="79"/>
      <c r="Y55" s="80"/>
      <c r="Z55" s="80"/>
      <c r="AA55" s="80"/>
      <c r="AB55" s="80"/>
      <c r="AC55" s="80"/>
      <c r="AD55" s="80"/>
      <c r="AE55" s="88"/>
      <c r="AF55" s="88"/>
      <c r="AG55" s="87"/>
      <c r="AH55" s="87"/>
      <c r="AI55" s="81"/>
      <c r="AJ55" s="81"/>
      <c r="AK55" s="81"/>
      <c r="AL55" s="81"/>
      <c r="AM55" s="81"/>
      <c r="AN55" s="81"/>
      <c r="AO55" s="170"/>
      <c r="AP55" s="171">
        <f t="shared" ref="AP55:AP99" si="4">(G55-AE55)</f>
        <v>0</v>
      </c>
      <c r="AQ55" s="171">
        <f t="shared" ref="AQ55:AQ99" si="5">((E55+(G55-AE55)/2+I55+AE55))</f>
        <v>0</v>
      </c>
    </row>
    <row r="56" spans="1:43" s="73" customFormat="1" ht="8.25" customHeight="1" x14ac:dyDescent="0.15">
      <c r="A56" s="91" t="s">
        <v>152</v>
      </c>
      <c r="B56" s="66">
        <v>391</v>
      </c>
      <c r="C56" s="67">
        <v>68</v>
      </c>
      <c r="D56" s="67">
        <v>14</v>
      </c>
      <c r="E56" s="67">
        <v>42</v>
      </c>
      <c r="F56" s="67">
        <v>227</v>
      </c>
      <c r="G56" s="67">
        <v>26</v>
      </c>
      <c r="H56" s="67">
        <v>189</v>
      </c>
      <c r="I56" s="68">
        <v>12</v>
      </c>
      <c r="J56" s="68">
        <v>12</v>
      </c>
      <c r="K56" s="69">
        <v>43</v>
      </c>
      <c r="L56" s="70">
        <v>120</v>
      </c>
      <c r="M56" s="70">
        <v>16.5</v>
      </c>
      <c r="N56" s="70">
        <v>97.5</v>
      </c>
      <c r="O56" s="70">
        <v>6</v>
      </c>
      <c r="P56" s="72"/>
      <c r="Q56" s="72"/>
      <c r="R56" s="71"/>
      <c r="S56" s="71"/>
      <c r="T56" s="65"/>
      <c r="U56" s="79">
        <v>30</v>
      </c>
      <c r="V56" s="79">
        <v>133</v>
      </c>
      <c r="W56" s="79">
        <v>32</v>
      </c>
      <c r="X56" s="79">
        <v>137</v>
      </c>
      <c r="Y56" s="80">
        <v>12</v>
      </c>
      <c r="Z56" s="80">
        <v>12</v>
      </c>
      <c r="AA56" s="80">
        <v>12</v>
      </c>
      <c r="AB56" s="80">
        <v>12</v>
      </c>
      <c r="AC56" s="80">
        <v>12</v>
      </c>
      <c r="AD56" s="80">
        <v>12</v>
      </c>
      <c r="AE56" s="88">
        <v>8</v>
      </c>
      <c r="AF56" s="88">
        <v>5</v>
      </c>
      <c r="AG56" s="87"/>
      <c r="AH56" s="87"/>
      <c r="AI56" s="81">
        <v>1</v>
      </c>
      <c r="AJ56" s="81">
        <v>1</v>
      </c>
      <c r="AK56" s="81">
        <v>4</v>
      </c>
      <c r="AL56" s="81">
        <v>8</v>
      </c>
      <c r="AM56" s="81">
        <v>8</v>
      </c>
      <c r="AN56" s="81">
        <v>10</v>
      </c>
      <c r="AO56" s="170">
        <v>17</v>
      </c>
      <c r="AP56" s="171">
        <f t="shared" si="4"/>
        <v>18</v>
      </c>
      <c r="AQ56" s="171">
        <f t="shared" si="5"/>
        <v>71</v>
      </c>
    </row>
    <row r="57" spans="1:43" s="73" customFormat="1" ht="8.25" customHeight="1" x14ac:dyDescent="0.15">
      <c r="A57" s="65" t="s">
        <v>153</v>
      </c>
      <c r="B57" s="66"/>
      <c r="C57" s="67">
        <v>1</v>
      </c>
      <c r="D57" s="67">
        <v>1</v>
      </c>
      <c r="E57" s="67"/>
      <c r="F57" s="67">
        <v>3</v>
      </c>
      <c r="G57" s="67">
        <v>2</v>
      </c>
      <c r="H57" s="67">
        <v>1</v>
      </c>
      <c r="I57" s="68"/>
      <c r="J57" s="68"/>
      <c r="K57" s="69"/>
      <c r="L57" s="70">
        <v>2</v>
      </c>
      <c r="M57" s="70">
        <v>1</v>
      </c>
      <c r="N57" s="70">
        <v>1</v>
      </c>
      <c r="O57" s="70"/>
      <c r="P57" s="72"/>
      <c r="Q57" s="72"/>
      <c r="R57" s="71"/>
      <c r="S57" s="71"/>
      <c r="T57" s="65"/>
      <c r="U57" s="79"/>
      <c r="V57" s="79"/>
      <c r="W57" s="79"/>
      <c r="X57" s="79"/>
      <c r="Y57" s="80"/>
      <c r="Z57" s="80"/>
      <c r="AA57" s="80"/>
      <c r="AB57" s="80"/>
      <c r="AC57" s="80"/>
      <c r="AD57" s="80"/>
      <c r="AE57" s="88">
        <v>1</v>
      </c>
      <c r="AF57" s="88"/>
      <c r="AG57" s="87"/>
      <c r="AH57" s="87"/>
      <c r="AI57" s="81"/>
      <c r="AJ57" s="81"/>
      <c r="AK57" s="81">
        <v>1</v>
      </c>
      <c r="AL57" s="81">
        <v>2</v>
      </c>
      <c r="AM57" s="81"/>
      <c r="AN57" s="81"/>
      <c r="AO57" s="170">
        <v>1</v>
      </c>
      <c r="AP57" s="171">
        <f t="shared" si="4"/>
        <v>1</v>
      </c>
      <c r="AQ57" s="171">
        <f t="shared" si="5"/>
        <v>1.5</v>
      </c>
    </row>
    <row r="58" spans="1:43" s="73" customFormat="1" ht="8.25" customHeight="1" x14ac:dyDescent="0.15">
      <c r="A58" s="65" t="s">
        <v>72</v>
      </c>
      <c r="B58" s="66">
        <v>103</v>
      </c>
      <c r="C58" s="67">
        <v>12</v>
      </c>
      <c r="D58" s="67">
        <v>11</v>
      </c>
      <c r="E58" s="67">
        <v>1</v>
      </c>
      <c r="F58" s="67">
        <v>22</v>
      </c>
      <c r="G58" s="67">
        <v>17</v>
      </c>
      <c r="H58" s="67">
        <v>5</v>
      </c>
      <c r="I58" s="68"/>
      <c r="J58" s="68"/>
      <c r="K58" s="69">
        <v>1</v>
      </c>
      <c r="L58" s="70">
        <v>13.5</v>
      </c>
      <c r="M58" s="70">
        <v>10.5</v>
      </c>
      <c r="N58" s="70">
        <v>3</v>
      </c>
      <c r="O58" s="70"/>
      <c r="P58" s="72"/>
      <c r="Q58" s="72"/>
      <c r="R58" s="71"/>
      <c r="S58" s="71"/>
      <c r="T58" s="65"/>
      <c r="U58" s="79">
        <v>1</v>
      </c>
      <c r="V58" s="79">
        <v>2</v>
      </c>
      <c r="W58" s="79">
        <v>1</v>
      </c>
      <c r="X58" s="79">
        <v>4</v>
      </c>
      <c r="Y58" s="80"/>
      <c r="Z58" s="80"/>
      <c r="AA58" s="80"/>
      <c r="AB58" s="80"/>
      <c r="AC58" s="80"/>
      <c r="AD58" s="80"/>
      <c r="AE58" s="88">
        <v>4</v>
      </c>
      <c r="AF58" s="88">
        <v>1</v>
      </c>
      <c r="AG58" s="87"/>
      <c r="AH58" s="87"/>
      <c r="AI58" s="81"/>
      <c r="AJ58" s="81"/>
      <c r="AK58" s="81">
        <v>1</v>
      </c>
      <c r="AL58" s="81">
        <v>1</v>
      </c>
      <c r="AM58" s="81">
        <v>2</v>
      </c>
      <c r="AN58" s="81">
        <v>4</v>
      </c>
      <c r="AO58" s="170">
        <v>2</v>
      </c>
      <c r="AP58" s="171">
        <f t="shared" si="4"/>
        <v>13</v>
      </c>
      <c r="AQ58" s="171">
        <f t="shared" si="5"/>
        <v>11.5</v>
      </c>
    </row>
    <row r="59" spans="1:43" s="73" customFormat="1" ht="8.25" customHeight="1" x14ac:dyDescent="0.15">
      <c r="A59" s="91" t="s">
        <v>66</v>
      </c>
      <c r="B59" s="66">
        <v>18</v>
      </c>
      <c r="C59" s="67">
        <v>2</v>
      </c>
      <c r="D59" s="67">
        <v>1</v>
      </c>
      <c r="E59" s="67"/>
      <c r="F59" s="67">
        <v>4</v>
      </c>
      <c r="G59" s="67">
        <v>1</v>
      </c>
      <c r="H59" s="67"/>
      <c r="I59" s="68">
        <v>1</v>
      </c>
      <c r="J59" s="68">
        <v>3</v>
      </c>
      <c r="K59" s="69"/>
      <c r="L59" s="70">
        <v>2.5</v>
      </c>
      <c r="M59" s="70">
        <v>1</v>
      </c>
      <c r="N59" s="70"/>
      <c r="O59" s="70">
        <v>1.5</v>
      </c>
      <c r="P59" s="72"/>
      <c r="Q59" s="72"/>
      <c r="R59" s="71"/>
      <c r="S59" s="71"/>
      <c r="T59" s="65"/>
      <c r="U59" s="79"/>
      <c r="V59" s="79"/>
      <c r="W59" s="79"/>
      <c r="X59" s="79"/>
      <c r="Y59" s="80"/>
      <c r="Z59" s="80"/>
      <c r="AA59" s="80"/>
      <c r="AB59" s="80"/>
      <c r="AC59" s="80"/>
      <c r="AD59" s="80"/>
      <c r="AE59" s="88">
        <v>1</v>
      </c>
      <c r="AF59" s="88"/>
      <c r="AG59" s="87"/>
      <c r="AH59" s="87"/>
      <c r="AI59" s="81"/>
      <c r="AJ59" s="81"/>
      <c r="AK59" s="81"/>
      <c r="AL59" s="81"/>
      <c r="AM59" s="81">
        <v>1</v>
      </c>
      <c r="AN59" s="81">
        <v>1</v>
      </c>
      <c r="AO59" s="170">
        <v>1</v>
      </c>
      <c r="AP59" s="171">
        <f t="shared" si="4"/>
        <v>0</v>
      </c>
      <c r="AQ59" s="171">
        <f t="shared" si="5"/>
        <v>2</v>
      </c>
    </row>
    <row r="60" spans="1:43" s="73" customFormat="1" ht="8.25" customHeight="1" x14ac:dyDescent="0.15">
      <c r="A60" s="65" t="s">
        <v>47</v>
      </c>
      <c r="B60" s="66">
        <v>9</v>
      </c>
      <c r="C60" s="67">
        <v>9</v>
      </c>
      <c r="D60" s="67"/>
      <c r="E60" s="67">
        <v>9</v>
      </c>
      <c r="F60" s="67">
        <v>26</v>
      </c>
      <c r="G60" s="67"/>
      <c r="H60" s="67">
        <v>26</v>
      </c>
      <c r="I60" s="68"/>
      <c r="J60" s="68"/>
      <c r="K60" s="69">
        <v>1</v>
      </c>
      <c r="L60" s="70">
        <v>13</v>
      </c>
      <c r="M60" s="70"/>
      <c r="N60" s="70">
        <v>13</v>
      </c>
      <c r="O60" s="70"/>
      <c r="P60" s="72"/>
      <c r="Q60" s="72"/>
      <c r="R60" s="71"/>
      <c r="S60" s="71"/>
      <c r="T60" s="65"/>
      <c r="U60" s="79">
        <v>1</v>
      </c>
      <c r="V60" s="79">
        <v>1</v>
      </c>
      <c r="W60" s="79">
        <v>4</v>
      </c>
      <c r="X60" s="79">
        <v>11</v>
      </c>
      <c r="Y60" s="80"/>
      <c r="Z60" s="80"/>
      <c r="AA60" s="80"/>
      <c r="AB60" s="80"/>
      <c r="AC60" s="80"/>
      <c r="AD60" s="80"/>
      <c r="AE60" s="88"/>
      <c r="AF60" s="88">
        <v>3</v>
      </c>
      <c r="AG60" s="87"/>
      <c r="AH60" s="87"/>
      <c r="AI60" s="81"/>
      <c r="AJ60" s="81"/>
      <c r="AK60" s="81"/>
      <c r="AL60" s="81"/>
      <c r="AM60" s="81"/>
      <c r="AN60" s="81"/>
      <c r="AO60" s="170">
        <v>6</v>
      </c>
      <c r="AP60" s="171">
        <f t="shared" si="4"/>
        <v>0</v>
      </c>
      <c r="AQ60" s="171">
        <f t="shared" si="5"/>
        <v>9</v>
      </c>
    </row>
    <row r="61" spans="1:43" s="73" customFormat="1" ht="8.25" customHeight="1" x14ac:dyDescent="0.15">
      <c r="A61" s="65" t="s">
        <v>154</v>
      </c>
      <c r="B61" s="66">
        <v>5</v>
      </c>
      <c r="C61" s="67"/>
      <c r="D61" s="67"/>
      <c r="E61" s="67"/>
      <c r="F61" s="67"/>
      <c r="G61" s="67"/>
      <c r="H61" s="67"/>
      <c r="I61" s="68"/>
      <c r="J61" s="68"/>
      <c r="K61" s="69"/>
      <c r="L61" s="70"/>
      <c r="M61" s="70"/>
      <c r="N61" s="70"/>
      <c r="O61" s="70"/>
      <c r="P61" s="72"/>
      <c r="Q61" s="72"/>
      <c r="R61" s="71"/>
      <c r="S61" s="71"/>
      <c r="T61" s="65"/>
      <c r="U61" s="79"/>
      <c r="V61" s="79"/>
      <c r="W61" s="79"/>
      <c r="X61" s="79"/>
      <c r="Y61" s="80"/>
      <c r="Z61" s="80"/>
      <c r="AA61" s="80"/>
      <c r="AB61" s="80"/>
      <c r="AC61" s="80"/>
      <c r="AD61" s="80"/>
      <c r="AE61" s="88"/>
      <c r="AF61" s="88"/>
      <c r="AG61" s="87"/>
      <c r="AH61" s="87"/>
      <c r="AI61" s="81"/>
      <c r="AJ61" s="81"/>
      <c r="AK61" s="81"/>
      <c r="AL61" s="81"/>
      <c r="AM61" s="81"/>
      <c r="AN61" s="81"/>
      <c r="AO61" s="170"/>
      <c r="AP61" s="171">
        <f t="shared" si="4"/>
        <v>0</v>
      </c>
      <c r="AQ61" s="171">
        <f t="shared" si="5"/>
        <v>0</v>
      </c>
    </row>
    <row r="62" spans="1:43" s="73" customFormat="1" ht="8.25" customHeight="1" x14ac:dyDescent="0.15">
      <c r="A62" s="65" t="s">
        <v>155</v>
      </c>
      <c r="B62" s="66">
        <v>2324</v>
      </c>
      <c r="C62" s="67">
        <v>110</v>
      </c>
      <c r="D62" s="67">
        <v>3</v>
      </c>
      <c r="E62" s="67">
        <v>107</v>
      </c>
      <c r="F62" s="67">
        <v>219</v>
      </c>
      <c r="G62" s="67">
        <v>7</v>
      </c>
      <c r="H62" s="67">
        <v>212</v>
      </c>
      <c r="I62" s="68"/>
      <c r="J62" s="68"/>
      <c r="K62" s="69">
        <v>1</v>
      </c>
      <c r="L62" s="70">
        <v>111.5</v>
      </c>
      <c r="M62" s="70">
        <v>4</v>
      </c>
      <c r="N62" s="70">
        <v>107.5</v>
      </c>
      <c r="O62" s="70"/>
      <c r="P62" s="72"/>
      <c r="Q62" s="72"/>
      <c r="R62" s="71"/>
      <c r="S62" s="71"/>
      <c r="T62" s="65"/>
      <c r="U62" s="79">
        <v>1</v>
      </c>
      <c r="V62" s="79">
        <v>3</v>
      </c>
      <c r="W62" s="79">
        <v>2</v>
      </c>
      <c r="X62" s="79">
        <v>5</v>
      </c>
      <c r="Y62" s="80"/>
      <c r="Z62" s="80"/>
      <c r="AA62" s="80"/>
      <c r="AB62" s="80"/>
      <c r="AC62" s="80"/>
      <c r="AD62" s="80"/>
      <c r="AE62" s="88">
        <v>1</v>
      </c>
      <c r="AF62" s="88">
        <v>3</v>
      </c>
      <c r="AG62" s="87"/>
      <c r="AH62" s="87"/>
      <c r="AI62" s="81"/>
      <c r="AJ62" s="81"/>
      <c r="AK62" s="81"/>
      <c r="AL62" s="81"/>
      <c r="AM62" s="81"/>
      <c r="AN62" s="81"/>
      <c r="AO62" s="170">
        <v>4</v>
      </c>
      <c r="AP62" s="171">
        <f t="shared" si="4"/>
        <v>6</v>
      </c>
      <c r="AQ62" s="171">
        <f t="shared" si="5"/>
        <v>111</v>
      </c>
    </row>
    <row r="63" spans="1:43" s="73" customFormat="1" ht="8.25" customHeight="1" x14ac:dyDescent="0.15">
      <c r="A63" s="65" t="s">
        <v>156</v>
      </c>
      <c r="B63" s="66">
        <v>4</v>
      </c>
      <c r="C63" s="67">
        <v>1</v>
      </c>
      <c r="D63" s="67"/>
      <c r="E63" s="67"/>
      <c r="F63" s="67">
        <v>1</v>
      </c>
      <c r="G63" s="67"/>
      <c r="H63" s="67"/>
      <c r="I63" s="68">
        <v>1</v>
      </c>
      <c r="J63" s="68">
        <v>1</v>
      </c>
      <c r="K63" s="69">
        <v>1</v>
      </c>
      <c r="L63" s="70">
        <v>0.5</v>
      </c>
      <c r="M63" s="70"/>
      <c r="N63" s="70"/>
      <c r="O63" s="70">
        <v>0.5</v>
      </c>
      <c r="P63" s="72"/>
      <c r="Q63" s="72"/>
      <c r="R63" s="71"/>
      <c r="S63" s="71"/>
      <c r="T63" s="65"/>
      <c r="U63" s="79"/>
      <c r="V63" s="79"/>
      <c r="W63" s="79"/>
      <c r="X63" s="79"/>
      <c r="Y63" s="80">
        <v>1</v>
      </c>
      <c r="Z63" s="80">
        <v>1</v>
      </c>
      <c r="AA63" s="80">
        <v>1</v>
      </c>
      <c r="AB63" s="80">
        <v>1</v>
      </c>
      <c r="AC63" s="80">
        <v>1</v>
      </c>
      <c r="AD63" s="80">
        <v>1</v>
      </c>
      <c r="AE63" s="88"/>
      <c r="AF63" s="88"/>
      <c r="AG63" s="87"/>
      <c r="AH63" s="87"/>
      <c r="AI63" s="81"/>
      <c r="AJ63" s="81"/>
      <c r="AK63" s="81"/>
      <c r="AL63" s="81"/>
      <c r="AM63" s="81"/>
      <c r="AN63" s="81"/>
      <c r="AO63" s="170"/>
      <c r="AP63" s="171">
        <f t="shared" si="4"/>
        <v>0</v>
      </c>
      <c r="AQ63" s="171">
        <f t="shared" si="5"/>
        <v>1</v>
      </c>
    </row>
    <row r="64" spans="1:43" s="73" customFormat="1" ht="8.25" customHeight="1" x14ac:dyDescent="0.15">
      <c r="A64" s="92" t="s">
        <v>63</v>
      </c>
      <c r="B64" s="66"/>
      <c r="C64" s="67"/>
      <c r="D64" s="67"/>
      <c r="E64" s="67"/>
      <c r="F64" s="67"/>
      <c r="G64" s="67"/>
      <c r="H64" s="67"/>
      <c r="I64" s="68"/>
      <c r="J64" s="68"/>
      <c r="K64" s="69"/>
      <c r="L64" s="70"/>
      <c r="M64" s="70"/>
      <c r="N64" s="70"/>
      <c r="O64" s="70"/>
      <c r="P64" s="72"/>
      <c r="Q64" s="72"/>
      <c r="R64" s="71"/>
      <c r="S64" s="71"/>
      <c r="T64" s="65"/>
      <c r="U64" s="79"/>
      <c r="V64" s="79"/>
      <c r="W64" s="79"/>
      <c r="X64" s="79"/>
      <c r="Y64" s="80"/>
      <c r="Z64" s="80"/>
      <c r="AA64" s="80"/>
      <c r="AB64" s="80"/>
      <c r="AC64" s="80"/>
      <c r="AD64" s="80"/>
      <c r="AE64" s="88"/>
      <c r="AF64" s="88"/>
      <c r="AG64" s="87"/>
      <c r="AH64" s="87"/>
      <c r="AI64" s="81"/>
      <c r="AJ64" s="81"/>
      <c r="AK64" s="81"/>
      <c r="AL64" s="81"/>
      <c r="AM64" s="81"/>
      <c r="AN64" s="81"/>
      <c r="AO64" s="170"/>
      <c r="AP64" s="171">
        <f t="shared" si="4"/>
        <v>0</v>
      </c>
      <c r="AQ64" s="171">
        <f t="shared" si="5"/>
        <v>0</v>
      </c>
    </row>
    <row r="65" spans="1:43" s="73" customFormat="1" ht="8.25" customHeight="1" x14ac:dyDescent="0.15">
      <c r="A65" s="65" t="s">
        <v>157</v>
      </c>
      <c r="B65" s="66">
        <v>176</v>
      </c>
      <c r="C65" s="67">
        <v>36</v>
      </c>
      <c r="D65" s="67">
        <v>8</v>
      </c>
      <c r="E65" s="67">
        <v>27</v>
      </c>
      <c r="F65" s="67">
        <v>134</v>
      </c>
      <c r="G65" s="67">
        <v>18</v>
      </c>
      <c r="H65" s="67">
        <v>111</v>
      </c>
      <c r="I65" s="68">
        <v>1</v>
      </c>
      <c r="J65" s="68">
        <v>5</v>
      </c>
      <c r="K65" s="69">
        <v>12</v>
      </c>
      <c r="L65" s="70">
        <v>70</v>
      </c>
      <c r="M65" s="70">
        <v>9.5</v>
      </c>
      <c r="N65" s="70">
        <v>58</v>
      </c>
      <c r="O65" s="70">
        <v>2.5</v>
      </c>
      <c r="P65" s="72"/>
      <c r="Q65" s="72"/>
      <c r="R65" s="71"/>
      <c r="S65" s="71"/>
      <c r="T65" s="65"/>
      <c r="U65" s="79">
        <v>12</v>
      </c>
      <c r="V65" s="79">
        <v>51</v>
      </c>
      <c r="W65" s="79">
        <v>7</v>
      </c>
      <c r="X65" s="79">
        <v>36</v>
      </c>
      <c r="Y65" s="80"/>
      <c r="Z65" s="80"/>
      <c r="AA65" s="80"/>
      <c r="AB65" s="80"/>
      <c r="AC65" s="80"/>
      <c r="AD65" s="80"/>
      <c r="AE65" s="88">
        <v>1</v>
      </c>
      <c r="AF65" s="88">
        <v>5</v>
      </c>
      <c r="AG65" s="87"/>
      <c r="AH65" s="87"/>
      <c r="AI65" s="81"/>
      <c r="AJ65" s="81"/>
      <c r="AK65" s="81"/>
      <c r="AL65" s="81"/>
      <c r="AM65" s="81"/>
      <c r="AN65" s="81"/>
      <c r="AO65" s="170">
        <v>4</v>
      </c>
      <c r="AP65" s="171">
        <f t="shared" si="4"/>
        <v>17</v>
      </c>
      <c r="AQ65" s="171">
        <f t="shared" si="5"/>
        <v>37.5</v>
      </c>
    </row>
    <row r="66" spans="1:43" s="73" customFormat="1" ht="8.25" customHeight="1" x14ac:dyDescent="0.15">
      <c r="A66" s="65" t="s">
        <v>158</v>
      </c>
      <c r="B66" s="66"/>
      <c r="C66" s="93"/>
      <c r="D66" s="93"/>
      <c r="E66" s="93"/>
      <c r="F66" s="93"/>
      <c r="G66" s="93"/>
      <c r="H66" s="93"/>
      <c r="I66" s="94"/>
      <c r="J66" s="94"/>
      <c r="K66" s="95"/>
      <c r="L66" s="96"/>
      <c r="M66" s="96"/>
      <c r="N66" s="96"/>
      <c r="O66" s="96"/>
      <c r="P66" s="72"/>
      <c r="Q66" s="72"/>
      <c r="R66" s="71"/>
      <c r="S66" s="71"/>
      <c r="T66" s="65"/>
      <c r="U66" s="79"/>
      <c r="V66" s="79"/>
      <c r="W66" s="79"/>
      <c r="X66" s="79"/>
      <c r="Y66" s="80"/>
      <c r="Z66" s="80"/>
      <c r="AA66" s="80"/>
      <c r="AB66" s="80"/>
      <c r="AC66" s="80"/>
      <c r="AD66" s="80"/>
      <c r="AE66" s="88"/>
      <c r="AF66" s="88"/>
      <c r="AG66" s="87"/>
      <c r="AH66" s="87"/>
      <c r="AI66" s="81"/>
      <c r="AJ66" s="81"/>
      <c r="AK66" s="81"/>
      <c r="AL66" s="81"/>
      <c r="AM66" s="81"/>
      <c r="AN66" s="81"/>
      <c r="AO66" s="170"/>
      <c r="AP66" s="171">
        <f t="shared" si="4"/>
        <v>0</v>
      </c>
      <c r="AQ66" s="171">
        <f t="shared" si="5"/>
        <v>0</v>
      </c>
    </row>
    <row r="67" spans="1:43" s="73" customFormat="1" ht="8.25" customHeight="1" x14ac:dyDescent="0.15">
      <c r="A67" s="65" t="s">
        <v>159</v>
      </c>
      <c r="B67" s="66">
        <v>18</v>
      </c>
      <c r="C67" s="67">
        <v>17</v>
      </c>
      <c r="D67" s="67">
        <v>1</v>
      </c>
      <c r="E67" s="67">
        <v>15</v>
      </c>
      <c r="F67" s="67">
        <v>41</v>
      </c>
      <c r="G67" s="67">
        <v>2</v>
      </c>
      <c r="H67" s="67">
        <v>38</v>
      </c>
      <c r="I67" s="68">
        <v>1</v>
      </c>
      <c r="J67" s="68">
        <v>1</v>
      </c>
      <c r="K67" s="69">
        <v>5</v>
      </c>
      <c r="L67" s="70">
        <v>22.5</v>
      </c>
      <c r="M67" s="70">
        <v>1</v>
      </c>
      <c r="N67" s="70">
        <v>21</v>
      </c>
      <c r="O67" s="70">
        <v>0.5</v>
      </c>
      <c r="P67" s="72"/>
      <c r="Q67" s="72"/>
      <c r="R67" s="71"/>
      <c r="S67" s="71"/>
      <c r="T67" s="65"/>
      <c r="U67" s="79">
        <v>4</v>
      </c>
      <c r="V67" s="79">
        <v>7</v>
      </c>
      <c r="W67" s="79">
        <v>5</v>
      </c>
      <c r="X67" s="79">
        <v>11</v>
      </c>
      <c r="Y67" s="80">
        <v>1</v>
      </c>
      <c r="Z67" s="80">
        <v>1</v>
      </c>
      <c r="AA67" s="80">
        <v>1</v>
      </c>
      <c r="AB67" s="80">
        <v>1</v>
      </c>
      <c r="AC67" s="80">
        <v>1</v>
      </c>
      <c r="AD67" s="80">
        <v>1</v>
      </c>
      <c r="AE67" s="88"/>
      <c r="AF67" s="88">
        <v>4</v>
      </c>
      <c r="AG67" s="87"/>
      <c r="AH67" s="87"/>
      <c r="AI67" s="81"/>
      <c r="AJ67" s="81"/>
      <c r="AK67" s="81"/>
      <c r="AL67" s="81"/>
      <c r="AM67" s="81"/>
      <c r="AN67" s="81"/>
      <c r="AO67" s="170">
        <v>12</v>
      </c>
      <c r="AP67" s="171">
        <f t="shared" si="4"/>
        <v>2</v>
      </c>
      <c r="AQ67" s="171">
        <f t="shared" si="5"/>
        <v>17</v>
      </c>
    </row>
    <row r="68" spans="1:43" s="73" customFormat="1" ht="8.25" customHeight="1" x14ac:dyDescent="0.15">
      <c r="A68" s="65" t="s">
        <v>160</v>
      </c>
      <c r="B68" s="66">
        <v>79</v>
      </c>
      <c r="C68" s="67">
        <v>55</v>
      </c>
      <c r="D68" s="67">
        <v>53</v>
      </c>
      <c r="E68" s="67">
        <v>2</v>
      </c>
      <c r="F68" s="67">
        <v>110</v>
      </c>
      <c r="G68" s="67">
        <v>108</v>
      </c>
      <c r="H68" s="67">
        <v>2</v>
      </c>
      <c r="I68" s="68"/>
      <c r="J68" s="68"/>
      <c r="K68" s="69"/>
      <c r="L68" s="70">
        <v>58.5</v>
      </c>
      <c r="M68" s="70">
        <v>57.5</v>
      </c>
      <c r="N68" s="70">
        <v>1</v>
      </c>
      <c r="O68" s="70"/>
      <c r="P68" s="72"/>
      <c r="Q68" s="72"/>
      <c r="R68" s="71"/>
      <c r="S68" s="71"/>
      <c r="T68" s="65"/>
      <c r="U68" s="79"/>
      <c r="V68" s="79"/>
      <c r="W68" s="79"/>
      <c r="X68" s="79"/>
      <c r="Y68" s="80"/>
      <c r="Z68" s="80"/>
      <c r="AA68" s="80"/>
      <c r="AB68" s="80"/>
      <c r="AC68" s="80"/>
      <c r="AD68" s="80"/>
      <c r="AE68" s="88">
        <v>7</v>
      </c>
      <c r="AF68" s="88"/>
      <c r="AG68" s="87"/>
      <c r="AH68" s="87"/>
      <c r="AI68" s="81"/>
      <c r="AJ68" s="81"/>
      <c r="AK68" s="81">
        <v>1</v>
      </c>
      <c r="AL68" s="81">
        <v>5</v>
      </c>
      <c r="AM68" s="81">
        <v>5</v>
      </c>
      <c r="AN68" s="81">
        <v>10</v>
      </c>
      <c r="AO68" s="170">
        <v>2</v>
      </c>
      <c r="AP68" s="171">
        <f t="shared" si="4"/>
        <v>101</v>
      </c>
      <c r="AQ68" s="171">
        <f t="shared" si="5"/>
        <v>59.5</v>
      </c>
    </row>
    <row r="69" spans="1:43" s="73" customFormat="1" ht="8.25" customHeight="1" x14ac:dyDescent="0.15">
      <c r="A69" s="65" t="s">
        <v>161</v>
      </c>
      <c r="B69" s="66">
        <v>729</v>
      </c>
      <c r="C69" s="67">
        <v>104</v>
      </c>
      <c r="D69" s="67">
        <v>42</v>
      </c>
      <c r="E69" s="67">
        <v>62</v>
      </c>
      <c r="F69" s="67">
        <v>365</v>
      </c>
      <c r="G69" s="67">
        <v>177</v>
      </c>
      <c r="H69" s="67">
        <v>188</v>
      </c>
      <c r="I69" s="68"/>
      <c r="J69" s="68"/>
      <c r="K69" s="69">
        <v>39</v>
      </c>
      <c r="L69" s="70">
        <v>193.5</v>
      </c>
      <c r="M69" s="70">
        <v>94</v>
      </c>
      <c r="N69" s="70">
        <v>99.5</v>
      </c>
      <c r="O69" s="70"/>
      <c r="P69" s="72"/>
      <c r="Q69" s="72"/>
      <c r="R69" s="71"/>
      <c r="S69" s="71"/>
      <c r="T69" s="65"/>
      <c r="U69" s="79">
        <v>36</v>
      </c>
      <c r="V69" s="79">
        <v>111</v>
      </c>
      <c r="W69" s="79">
        <v>44</v>
      </c>
      <c r="X69" s="79">
        <v>126</v>
      </c>
      <c r="Y69" s="80"/>
      <c r="Z69" s="80"/>
      <c r="AA69" s="80"/>
      <c r="AB69" s="80"/>
      <c r="AC69" s="80"/>
      <c r="AD69" s="80"/>
      <c r="AE69" s="88">
        <v>12</v>
      </c>
      <c r="AF69" s="88">
        <v>10</v>
      </c>
      <c r="AG69" s="87"/>
      <c r="AH69" s="87"/>
      <c r="AI69" s="81">
        <v>3</v>
      </c>
      <c r="AJ69" s="81">
        <v>5</v>
      </c>
      <c r="AK69" s="81">
        <v>4</v>
      </c>
      <c r="AL69" s="81">
        <v>12</v>
      </c>
      <c r="AM69" s="81">
        <v>8</v>
      </c>
      <c r="AN69" s="81">
        <v>19</v>
      </c>
      <c r="AO69" s="170">
        <v>38</v>
      </c>
      <c r="AP69" s="171">
        <f t="shared" si="4"/>
        <v>165</v>
      </c>
      <c r="AQ69" s="171">
        <f t="shared" si="5"/>
        <v>156.5</v>
      </c>
    </row>
    <row r="70" spans="1:43" s="73" customFormat="1" ht="8.25" customHeight="1" x14ac:dyDescent="0.15">
      <c r="A70" s="65" t="s">
        <v>13</v>
      </c>
      <c r="B70" s="66">
        <v>4640</v>
      </c>
      <c r="C70" s="67">
        <v>431</v>
      </c>
      <c r="D70" s="67">
        <v>417</v>
      </c>
      <c r="E70" s="67">
        <v>9</v>
      </c>
      <c r="F70" s="67">
        <v>848</v>
      </c>
      <c r="G70" s="67">
        <v>792</v>
      </c>
      <c r="H70" s="67">
        <v>51</v>
      </c>
      <c r="I70" s="68">
        <v>5</v>
      </c>
      <c r="J70" s="68">
        <v>5</v>
      </c>
      <c r="K70" s="69">
        <v>16</v>
      </c>
      <c r="L70" s="70">
        <v>470</v>
      </c>
      <c r="M70" s="70">
        <v>442</v>
      </c>
      <c r="N70" s="70">
        <v>25.5</v>
      </c>
      <c r="O70" s="70">
        <v>2.5</v>
      </c>
      <c r="P70" s="72"/>
      <c r="Q70" s="72"/>
      <c r="R70" s="71"/>
      <c r="S70" s="71"/>
      <c r="T70" s="65"/>
      <c r="U70" s="79">
        <v>2</v>
      </c>
      <c r="V70" s="79">
        <v>5</v>
      </c>
      <c r="W70" s="79">
        <v>3</v>
      </c>
      <c r="X70" s="79">
        <v>9</v>
      </c>
      <c r="Y70" s="80">
        <v>5</v>
      </c>
      <c r="Z70" s="80">
        <v>5</v>
      </c>
      <c r="AA70" s="80">
        <v>5</v>
      </c>
      <c r="AB70" s="80">
        <v>5</v>
      </c>
      <c r="AC70" s="80">
        <v>5</v>
      </c>
      <c r="AD70" s="80">
        <v>5</v>
      </c>
      <c r="AE70" s="88">
        <v>93</v>
      </c>
      <c r="AF70" s="88"/>
      <c r="AG70" s="87"/>
      <c r="AH70" s="87"/>
      <c r="AI70" s="81">
        <v>9</v>
      </c>
      <c r="AJ70" s="81">
        <v>13</v>
      </c>
      <c r="AK70" s="81">
        <v>34</v>
      </c>
      <c r="AL70" s="81">
        <v>72</v>
      </c>
      <c r="AM70" s="81">
        <v>88</v>
      </c>
      <c r="AN70" s="81">
        <v>129</v>
      </c>
      <c r="AO70" s="170">
        <v>89</v>
      </c>
      <c r="AP70" s="171">
        <f t="shared" si="4"/>
        <v>699</v>
      </c>
      <c r="AQ70" s="171">
        <f t="shared" si="5"/>
        <v>456.5</v>
      </c>
    </row>
    <row r="71" spans="1:43" s="73" customFormat="1" ht="8.25" customHeight="1" x14ac:dyDescent="0.15">
      <c r="A71" s="65" t="s">
        <v>162</v>
      </c>
      <c r="B71" s="66">
        <v>10</v>
      </c>
      <c r="C71" s="67">
        <v>9</v>
      </c>
      <c r="D71" s="67">
        <v>2</v>
      </c>
      <c r="E71" s="67"/>
      <c r="F71" s="67">
        <v>13</v>
      </c>
      <c r="G71" s="67">
        <v>6</v>
      </c>
      <c r="H71" s="67"/>
      <c r="I71" s="68">
        <v>7</v>
      </c>
      <c r="J71" s="68">
        <v>7</v>
      </c>
      <c r="K71" s="69">
        <v>7</v>
      </c>
      <c r="L71" s="70">
        <v>6.5</v>
      </c>
      <c r="M71" s="70">
        <v>3</v>
      </c>
      <c r="N71" s="70"/>
      <c r="O71" s="70">
        <v>3.5</v>
      </c>
      <c r="P71" s="72"/>
      <c r="Q71" s="72"/>
      <c r="R71" s="71"/>
      <c r="S71" s="71"/>
      <c r="T71" s="65"/>
      <c r="U71" s="79"/>
      <c r="V71" s="79"/>
      <c r="W71" s="79"/>
      <c r="X71" s="79"/>
      <c r="Y71" s="80">
        <v>7</v>
      </c>
      <c r="Z71" s="80">
        <v>7</v>
      </c>
      <c r="AA71" s="80">
        <v>7</v>
      </c>
      <c r="AB71" s="80">
        <v>7</v>
      </c>
      <c r="AC71" s="80">
        <v>7</v>
      </c>
      <c r="AD71" s="80">
        <v>7</v>
      </c>
      <c r="AE71" s="88"/>
      <c r="AF71" s="88"/>
      <c r="AG71" s="87"/>
      <c r="AH71" s="87"/>
      <c r="AI71" s="81"/>
      <c r="AJ71" s="81"/>
      <c r="AK71" s="81"/>
      <c r="AL71" s="81"/>
      <c r="AM71" s="81"/>
      <c r="AN71" s="81"/>
      <c r="AO71" s="170"/>
      <c r="AP71" s="171">
        <f t="shared" si="4"/>
        <v>6</v>
      </c>
      <c r="AQ71" s="171">
        <f t="shared" si="5"/>
        <v>10</v>
      </c>
    </row>
    <row r="72" spans="1:43" s="73" customFormat="1" ht="8.25" customHeight="1" x14ac:dyDescent="0.15">
      <c r="A72" s="65" t="s">
        <v>163</v>
      </c>
      <c r="B72" s="66">
        <v>1809</v>
      </c>
      <c r="C72" s="67">
        <v>142</v>
      </c>
      <c r="D72" s="67">
        <v>103</v>
      </c>
      <c r="E72" s="67">
        <v>28</v>
      </c>
      <c r="F72" s="67">
        <v>302</v>
      </c>
      <c r="G72" s="67">
        <v>221</v>
      </c>
      <c r="H72" s="67">
        <v>66</v>
      </c>
      <c r="I72" s="68">
        <v>11</v>
      </c>
      <c r="J72" s="68">
        <v>15</v>
      </c>
      <c r="K72" s="69">
        <v>24</v>
      </c>
      <c r="L72" s="70">
        <v>177</v>
      </c>
      <c r="M72" s="70">
        <v>134</v>
      </c>
      <c r="N72" s="70">
        <v>35.5</v>
      </c>
      <c r="O72" s="70">
        <v>7.5</v>
      </c>
      <c r="P72" s="72"/>
      <c r="Q72" s="72"/>
      <c r="R72" s="71"/>
      <c r="S72" s="71"/>
      <c r="T72" s="65" t="str">
        <f t="shared" si="3"/>
        <v>Unterneh.-bezogene Dienstl.</v>
      </c>
      <c r="U72" s="79">
        <v>8</v>
      </c>
      <c r="V72" s="79">
        <v>9</v>
      </c>
      <c r="W72" s="79">
        <v>11</v>
      </c>
      <c r="X72" s="79">
        <v>18</v>
      </c>
      <c r="Y72" s="80">
        <v>11</v>
      </c>
      <c r="Z72" s="80">
        <v>15</v>
      </c>
      <c r="AA72" s="80">
        <v>11</v>
      </c>
      <c r="AB72" s="80">
        <v>15</v>
      </c>
      <c r="AC72" s="80">
        <v>11</v>
      </c>
      <c r="AD72" s="80">
        <v>15</v>
      </c>
      <c r="AE72" s="88">
        <v>48</v>
      </c>
      <c r="AF72" s="88">
        <v>3</v>
      </c>
      <c r="AG72" s="87"/>
      <c r="AH72" s="87"/>
      <c r="AI72" s="81">
        <v>5</v>
      </c>
      <c r="AJ72" s="81">
        <v>18</v>
      </c>
      <c r="AK72" s="81">
        <v>14</v>
      </c>
      <c r="AL72" s="81">
        <v>40</v>
      </c>
      <c r="AM72" s="81">
        <v>17</v>
      </c>
      <c r="AN72" s="81">
        <v>42</v>
      </c>
      <c r="AO72" s="170">
        <v>32</v>
      </c>
      <c r="AP72" s="171">
        <f t="shared" si="4"/>
        <v>173</v>
      </c>
      <c r="AQ72" s="171">
        <f t="shared" si="5"/>
        <v>173.5</v>
      </c>
    </row>
    <row r="73" spans="1:43" s="73" customFormat="1" ht="8.25" customHeight="1" x14ac:dyDescent="0.15">
      <c r="A73" s="65" t="s">
        <v>164</v>
      </c>
      <c r="B73" s="66">
        <v>41</v>
      </c>
      <c r="C73" s="67">
        <v>138</v>
      </c>
      <c r="D73" s="67">
        <v>2</v>
      </c>
      <c r="E73" s="67">
        <v>136</v>
      </c>
      <c r="F73" s="67">
        <v>573</v>
      </c>
      <c r="G73" s="67">
        <v>4</v>
      </c>
      <c r="H73" s="67">
        <v>569</v>
      </c>
      <c r="I73" s="68"/>
      <c r="J73" s="68"/>
      <c r="K73" s="69">
        <v>67</v>
      </c>
      <c r="L73" s="70">
        <v>300</v>
      </c>
      <c r="M73" s="70">
        <v>3.5</v>
      </c>
      <c r="N73" s="70">
        <v>296.5</v>
      </c>
      <c r="O73" s="70"/>
      <c r="P73" s="72"/>
      <c r="Q73" s="72"/>
      <c r="R73" s="71"/>
      <c r="S73" s="71"/>
      <c r="T73" s="65" t="str">
        <f t="shared" si="3"/>
        <v>Gastro</v>
      </c>
      <c r="U73" s="79">
        <v>67</v>
      </c>
      <c r="V73" s="79">
        <v>164</v>
      </c>
      <c r="W73" s="79">
        <v>102</v>
      </c>
      <c r="X73" s="79">
        <v>274</v>
      </c>
      <c r="Y73" s="80"/>
      <c r="Z73" s="80"/>
      <c r="AA73" s="80"/>
      <c r="AB73" s="80"/>
      <c r="AC73" s="80"/>
      <c r="AD73" s="80"/>
      <c r="AE73" s="88">
        <v>3</v>
      </c>
      <c r="AF73" s="88">
        <v>24</v>
      </c>
      <c r="AG73" s="87"/>
      <c r="AH73" s="87"/>
      <c r="AI73" s="81"/>
      <c r="AJ73" s="81"/>
      <c r="AK73" s="81"/>
      <c r="AL73" s="81"/>
      <c r="AM73" s="81"/>
      <c r="AN73" s="81"/>
      <c r="AO73" s="170">
        <v>126</v>
      </c>
      <c r="AP73" s="171">
        <f t="shared" si="4"/>
        <v>1</v>
      </c>
      <c r="AQ73" s="171">
        <f t="shared" si="5"/>
        <v>139.5</v>
      </c>
    </row>
    <row r="74" spans="1:43" s="73" customFormat="1" ht="8.25" customHeight="1" x14ac:dyDescent="0.15">
      <c r="A74" s="65" t="s">
        <v>165</v>
      </c>
      <c r="B74" s="66"/>
      <c r="C74" s="67"/>
      <c r="D74" s="67"/>
      <c r="E74" s="67"/>
      <c r="F74" s="67"/>
      <c r="G74" s="67"/>
      <c r="H74" s="67"/>
      <c r="I74" s="68"/>
      <c r="J74" s="68"/>
      <c r="K74" s="69"/>
      <c r="L74" s="70"/>
      <c r="M74" s="70"/>
      <c r="N74" s="70"/>
      <c r="O74" s="70"/>
      <c r="P74" s="72"/>
      <c r="Q74" s="72"/>
      <c r="R74" s="71"/>
      <c r="S74" s="71"/>
      <c r="T74" s="65" t="str">
        <f t="shared" si="3"/>
        <v>Clubs, Tänzerinnen</v>
      </c>
      <c r="U74" s="79"/>
      <c r="V74" s="79"/>
      <c r="W74" s="79"/>
      <c r="X74" s="79"/>
      <c r="Y74" s="80"/>
      <c r="Z74" s="80"/>
      <c r="AA74" s="80"/>
      <c r="AB74" s="80"/>
      <c r="AC74" s="80"/>
      <c r="AD74" s="80"/>
      <c r="AE74" s="88"/>
      <c r="AF74" s="88"/>
      <c r="AG74" s="87"/>
      <c r="AH74" s="87"/>
      <c r="AI74" s="81"/>
      <c r="AJ74" s="81"/>
      <c r="AK74" s="81"/>
      <c r="AL74" s="81"/>
      <c r="AM74" s="81"/>
      <c r="AN74" s="81"/>
      <c r="AO74" s="170"/>
      <c r="AP74" s="171">
        <f t="shared" si="4"/>
        <v>0</v>
      </c>
      <c r="AQ74" s="171">
        <f t="shared" si="5"/>
        <v>0</v>
      </c>
    </row>
    <row r="75" spans="1:43" s="73" customFormat="1" ht="8.25" customHeight="1" x14ac:dyDescent="0.15">
      <c r="A75" s="65" t="s">
        <v>166</v>
      </c>
      <c r="B75" s="66"/>
      <c r="C75" s="67">
        <v>3</v>
      </c>
      <c r="D75" s="67"/>
      <c r="E75" s="67">
        <v>1</v>
      </c>
      <c r="F75" s="67">
        <v>5</v>
      </c>
      <c r="G75" s="67"/>
      <c r="H75" s="67">
        <v>3</v>
      </c>
      <c r="I75" s="68">
        <v>2</v>
      </c>
      <c r="J75" s="68">
        <v>2</v>
      </c>
      <c r="K75" s="69">
        <v>2</v>
      </c>
      <c r="L75" s="70">
        <v>2.5</v>
      </c>
      <c r="M75" s="70"/>
      <c r="N75" s="70">
        <v>1.5</v>
      </c>
      <c r="O75" s="70">
        <v>1</v>
      </c>
      <c r="P75" s="72"/>
      <c r="Q75" s="72"/>
      <c r="R75" s="71"/>
      <c r="S75" s="71"/>
      <c r="T75" s="65" t="str">
        <f t="shared" si="3"/>
        <v>Banken, Versicherungen</v>
      </c>
      <c r="U75" s="79"/>
      <c r="V75" s="79"/>
      <c r="W75" s="79">
        <v>1</v>
      </c>
      <c r="X75" s="79">
        <v>1</v>
      </c>
      <c r="Y75" s="80">
        <v>2</v>
      </c>
      <c r="Z75" s="80">
        <v>2</v>
      </c>
      <c r="AA75" s="80">
        <v>2</v>
      </c>
      <c r="AB75" s="80">
        <v>2</v>
      </c>
      <c r="AC75" s="80">
        <v>2</v>
      </c>
      <c r="AD75" s="80">
        <v>2</v>
      </c>
      <c r="AE75" s="88"/>
      <c r="AF75" s="88"/>
      <c r="AG75" s="87"/>
      <c r="AH75" s="87"/>
      <c r="AI75" s="81"/>
      <c r="AJ75" s="81"/>
      <c r="AK75" s="81"/>
      <c r="AL75" s="81"/>
      <c r="AM75" s="81"/>
      <c r="AN75" s="81"/>
      <c r="AO75" s="170">
        <v>1</v>
      </c>
      <c r="AP75" s="171">
        <f t="shared" si="4"/>
        <v>0</v>
      </c>
      <c r="AQ75" s="171">
        <f t="shared" si="5"/>
        <v>3</v>
      </c>
    </row>
    <row r="76" spans="1:43" s="73" customFormat="1" ht="8.25" customHeight="1" x14ac:dyDescent="0.15">
      <c r="A76" s="65" t="s">
        <v>167</v>
      </c>
      <c r="B76" s="66">
        <v>47</v>
      </c>
      <c r="C76" s="67">
        <v>24</v>
      </c>
      <c r="D76" s="67">
        <v>2</v>
      </c>
      <c r="E76" s="67">
        <v>6</v>
      </c>
      <c r="F76" s="67">
        <v>38</v>
      </c>
      <c r="G76" s="67">
        <v>4</v>
      </c>
      <c r="H76" s="67">
        <v>18</v>
      </c>
      <c r="I76" s="68">
        <v>16</v>
      </c>
      <c r="J76" s="68">
        <v>16</v>
      </c>
      <c r="K76" s="69">
        <v>19</v>
      </c>
      <c r="L76" s="70">
        <v>19.5</v>
      </c>
      <c r="M76" s="70">
        <v>2.5</v>
      </c>
      <c r="N76" s="70">
        <v>9</v>
      </c>
      <c r="O76" s="70">
        <v>8</v>
      </c>
      <c r="P76" s="72"/>
      <c r="Q76" s="72"/>
      <c r="R76" s="71"/>
      <c r="S76" s="71"/>
      <c r="T76" s="65" t="str">
        <f t="shared" si="3"/>
        <v>Gesundheit, Soziales</v>
      </c>
      <c r="U76" s="79">
        <v>3</v>
      </c>
      <c r="V76" s="79">
        <v>15</v>
      </c>
      <c r="W76" s="79">
        <v>3</v>
      </c>
      <c r="X76" s="79">
        <v>15</v>
      </c>
      <c r="Y76" s="80">
        <v>16</v>
      </c>
      <c r="Z76" s="80">
        <v>16</v>
      </c>
      <c r="AA76" s="80">
        <v>16</v>
      </c>
      <c r="AB76" s="80">
        <v>16</v>
      </c>
      <c r="AC76" s="80">
        <v>16</v>
      </c>
      <c r="AD76" s="80">
        <v>16</v>
      </c>
      <c r="AE76" s="88">
        <v>1</v>
      </c>
      <c r="AF76" s="88"/>
      <c r="AG76" s="87"/>
      <c r="AH76" s="87"/>
      <c r="AI76" s="81"/>
      <c r="AJ76" s="81"/>
      <c r="AK76" s="81"/>
      <c r="AL76" s="81"/>
      <c r="AM76" s="81"/>
      <c r="AN76" s="81"/>
      <c r="AO76" s="170"/>
      <c r="AP76" s="171">
        <f t="shared" si="4"/>
        <v>3</v>
      </c>
      <c r="AQ76" s="171">
        <f t="shared" si="5"/>
        <v>24.5</v>
      </c>
    </row>
    <row r="77" spans="1:43" s="73" customFormat="1" ht="8.25" customHeight="1" x14ac:dyDescent="0.15">
      <c r="A77" s="65" t="s">
        <v>168</v>
      </c>
      <c r="B77" s="66">
        <v>295</v>
      </c>
      <c r="C77" s="67">
        <v>64</v>
      </c>
      <c r="D77" s="67"/>
      <c r="E77" s="67">
        <v>59</v>
      </c>
      <c r="F77" s="67">
        <v>84</v>
      </c>
      <c r="G77" s="67"/>
      <c r="H77" s="67">
        <v>79</v>
      </c>
      <c r="I77" s="68">
        <v>5</v>
      </c>
      <c r="J77" s="68">
        <v>5</v>
      </c>
      <c r="K77" s="69">
        <v>1</v>
      </c>
      <c r="L77" s="70">
        <v>42.5</v>
      </c>
      <c r="M77" s="70"/>
      <c r="N77" s="70">
        <v>40</v>
      </c>
      <c r="O77" s="70">
        <v>2.5</v>
      </c>
      <c r="P77" s="72"/>
      <c r="Q77" s="72"/>
      <c r="R77" s="71"/>
      <c r="S77" s="71"/>
      <c r="T77" s="65" t="str">
        <f t="shared" si="3"/>
        <v>Hauswirtschaft</v>
      </c>
      <c r="U77" s="79">
        <v>1</v>
      </c>
      <c r="V77" s="79">
        <v>1</v>
      </c>
      <c r="W77" s="79">
        <v>5</v>
      </c>
      <c r="X77" s="79">
        <v>9</v>
      </c>
      <c r="Y77" s="80"/>
      <c r="Z77" s="80"/>
      <c r="AA77" s="80"/>
      <c r="AB77" s="80"/>
      <c r="AC77" s="80"/>
      <c r="AD77" s="80"/>
      <c r="AE77" s="88"/>
      <c r="AF77" s="88">
        <v>1</v>
      </c>
      <c r="AG77" s="87"/>
      <c r="AH77" s="87"/>
      <c r="AI77" s="81"/>
      <c r="AJ77" s="81"/>
      <c r="AK77" s="81"/>
      <c r="AL77" s="81"/>
      <c r="AM77" s="81"/>
      <c r="AN77" s="81"/>
      <c r="AO77" s="170">
        <v>8</v>
      </c>
      <c r="AP77" s="171">
        <f t="shared" si="4"/>
        <v>0</v>
      </c>
      <c r="AQ77" s="171">
        <f t="shared" si="5"/>
        <v>64</v>
      </c>
    </row>
    <row r="78" spans="1:43" s="73" customFormat="1" ht="8.25" customHeight="1" x14ac:dyDescent="0.15">
      <c r="A78" s="65" t="s">
        <v>169</v>
      </c>
      <c r="B78" s="66"/>
      <c r="C78" s="67">
        <v>3</v>
      </c>
      <c r="D78" s="67"/>
      <c r="E78" s="67"/>
      <c r="F78" s="67">
        <v>3</v>
      </c>
      <c r="G78" s="67"/>
      <c r="H78" s="67"/>
      <c r="I78" s="68">
        <v>3</v>
      </c>
      <c r="J78" s="68">
        <v>3</v>
      </c>
      <c r="K78" s="69">
        <v>3</v>
      </c>
      <c r="L78" s="70">
        <v>1.5</v>
      </c>
      <c r="M78" s="70"/>
      <c r="N78" s="70"/>
      <c r="O78" s="70">
        <v>1.5</v>
      </c>
      <c r="P78" s="72"/>
      <c r="Q78" s="72"/>
      <c r="R78" s="71"/>
      <c r="S78" s="71"/>
      <c r="T78" s="65" t="str">
        <f t="shared" si="3"/>
        <v>Öffentliche Verwaltung</v>
      </c>
      <c r="U78" s="79"/>
      <c r="V78" s="79"/>
      <c r="W78" s="79"/>
      <c r="X78" s="79"/>
      <c r="Y78" s="80">
        <v>3</v>
      </c>
      <c r="Z78" s="80">
        <v>3</v>
      </c>
      <c r="AA78" s="80">
        <v>3</v>
      </c>
      <c r="AB78" s="80">
        <v>3</v>
      </c>
      <c r="AC78" s="80">
        <v>3</v>
      </c>
      <c r="AD78" s="80">
        <v>3</v>
      </c>
      <c r="AE78" s="88"/>
      <c r="AF78" s="88"/>
      <c r="AG78" s="87"/>
      <c r="AH78" s="87"/>
      <c r="AI78" s="81"/>
      <c r="AJ78" s="81"/>
      <c r="AK78" s="81"/>
      <c r="AL78" s="81"/>
      <c r="AM78" s="81"/>
      <c r="AN78" s="81"/>
      <c r="AO78" s="170"/>
      <c r="AP78" s="171">
        <f t="shared" si="4"/>
        <v>0</v>
      </c>
      <c r="AQ78" s="171">
        <f t="shared" si="5"/>
        <v>3</v>
      </c>
    </row>
    <row r="79" spans="1:43" s="73" customFormat="1" ht="8.25" customHeight="1" x14ac:dyDescent="0.15">
      <c r="A79" s="65" t="s">
        <v>170</v>
      </c>
      <c r="B79" s="66">
        <v>13</v>
      </c>
      <c r="C79" s="67">
        <v>1</v>
      </c>
      <c r="D79" s="67"/>
      <c r="E79" s="67">
        <v>1</v>
      </c>
      <c r="F79" s="67">
        <v>5</v>
      </c>
      <c r="G79" s="67"/>
      <c r="H79" s="67">
        <v>5</v>
      </c>
      <c r="I79" s="68"/>
      <c r="J79" s="68"/>
      <c r="K79" s="69"/>
      <c r="L79" s="70">
        <v>2.5</v>
      </c>
      <c r="M79" s="70"/>
      <c r="N79" s="70">
        <v>2.5</v>
      </c>
      <c r="O79" s="70"/>
      <c r="P79" s="72"/>
      <c r="Q79" s="72"/>
      <c r="R79" s="71"/>
      <c r="S79" s="71"/>
      <c r="T79" s="65" t="str">
        <f t="shared" si="3"/>
        <v>Bäckereigewerbe</v>
      </c>
      <c r="U79" s="79"/>
      <c r="V79" s="79"/>
      <c r="W79" s="79"/>
      <c r="X79" s="79"/>
      <c r="Y79" s="80"/>
      <c r="Z79" s="80"/>
      <c r="AA79" s="80"/>
      <c r="AB79" s="80"/>
      <c r="AC79" s="80"/>
      <c r="AD79" s="80"/>
      <c r="AE79" s="88"/>
      <c r="AF79" s="88"/>
      <c r="AG79" s="87"/>
      <c r="AH79" s="87"/>
      <c r="AI79" s="81"/>
      <c r="AJ79" s="81"/>
      <c r="AK79" s="81"/>
      <c r="AL79" s="81"/>
      <c r="AM79" s="81"/>
      <c r="AN79" s="81"/>
      <c r="AO79" s="170">
        <v>1</v>
      </c>
      <c r="AP79" s="171">
        <f t="shared" si="4"/>
        <v>0</v>
      </c>
      <c r="AQ79" s="171">
        <f t="shared" si="5"/>
        <v>1</v>
      </c>
    </row>
    <row r="80" spans="1:43" s="73" customFormat="1" ht="8.25" customHeight="1" x14ac:dyDescent="0.15">
      <c r="A80" s="65" t="s">
        <v>171</v>
      </c>
      <c r="B80" s="66"/>
      <c r="C80" s="67"/>
      <c r="D80" s="67"/>
      <c r="E80" s="67"/>
      <c r="F80" s="67"/>
      <c r="G80" s="67"/>
      <c r="H80" s="67"/>
      <c r="I80" s="68"/>
      <c r="J80" s="68"/>
      <c r="K80" s="69"/>
      <c r="L80" s="70"/>
      <c r="M80" s="70"/>
      <c r="N80" s="70"/>
      <c r="O80" s="70"/>
      <c r="P80" s="72"/>
      <c r="Q80" s="72"/>
      <c r="R80" s="71"/>
      <c r="S80" s="71"/>
      <c r="T80" s="65" t="str">
        <f t="shared" si="3"/>
        <v>Konditoreigewerbe</v>
      </c>
      <c r="U80" s="79"/>
      <c r="V80" s="79"/>
      <c r="W80" s="79"/>
      <c r="X80" s="79"/>
      <c r="Y80" s="80"/>
      <c r="Z80" s="80"/>
      <c r="AA80" s="80"/>
      <c r="AB80" s="80"/>
      <c r="AC80" s="80"/>
      <c r="AD80" s="80"/>
      <c r="AE80" s="88"/>
      <c r="AF80" s="88"/>
      <c r="AG80" s="87"/>
      <c r="AH80" s="87"/>
      <c r="AI80" s="81"/>
      <c r="AJ80" s="81"/>
      <c r="AK80" s="81"/>
      <c r="AL80" s="81"/>
      <c r="AM80" s="81"/>
      <c r="AN80" s="81"/>
      <c r="AO80" s="170"/>
      <c r="AP80" s="171">
        <f t="shared" si="4"/>
        <v>0</v>
      </c>
      <c r="AQ80" s="171">
        <f t="shared" si="5"/>
        <v>0</v>
      </c>
    </row>
    <row r="81" spans="1:43" s="73" customFormat="1" ht="8.25" customHeight="1" x14ac:dyDescent="0.15">
      <c r="A81" s="65" t="s">
        <v>172</v>
      </c>
      <c r="B81" s="66">
        <v>1</v>
      </c>
      <c r="C81" s="67"/>
      <c r="D81" s="67"/>
      <c r="E81" s="67"/>
      <c r="F81" s="67"/>
      <c r="G81" s="67"/>
      <c r="H81" s="67"/>
      <c r="I81" s="68"/>
      <c r="J81" s="68"/>
      <c r="K81" s="69"/>
      <c r="L81" s="70"/>
      <c r="M81" s="70"/>
      <c r="N81" s="70"/>
      <c r="O81" s="70"/>
      <c r="P81" s="72"/>
      <c r="Q81" s="72"/>
      <c r="R81" s="71"/>
      <c r="S81" s="71"/>
      <c r="T81" s="65" t="str">
        <f t="shared" si="3"/>
        <v>Sägereien (Holzindustrie)</v>
      </c>
      <c r="U81" s="79"/>
      <c r="V81" s="79"/>
      <c r="W81" s="79"/>
      <c r="X81" s="79"/>
      <c r="Y81" s="80"/>
      <c r="Z81" s="80"/>
      <c r="AA81" s="80"/>
      <c r="AB81" s="80"/>
      <c r="AC81" s="80"/>
      <c r="AD81" s="80"/>
      <c r="AE81" s="88"/>
      <c r="AF81" s="88"/>
      <c r="AG81" s="87"/>
      <c r="AH81" s="87"/>
      <c r="AI81" s="81"/>
      <c r="AJ81" s="81"/>
      <c r="AK81" s="81"/>
      <c r="AL81" s="81"/>
      <c r="AM81" s="81"/>
      <c r="AN81" s="81"/>
      <c r="AO81" s="170"/>
      <c r="AP81" s="171">
        <f t="shared" si="4"/>
        <v>0</v>
      </c>
      <c r="AQ81" s="171">
        <f t="shared" si="5"/>
        <v>0</v>
      </c>
    </row>
    <row r="82" spans="1:43" s="73" customFormat="1" ht="8.25" customHeight="1" x14ac:dyDescent="0.15">
      <c r="A82" s="65" t="s">
        <v>173</v>
      </c>
      <c r="B82" s="66"/>
      <c r="C82" s="67"/>
      <c r="D82" s="67"/>
      <c r="E82" s="67"/>
      <c r="F82" s="67"/>
      <c r="G82" s="67"/>
      <c r="H82" s="67"/>
      <c r="I82" s="68"/>
      <c r="J82" s="68"/>
      <c r="K82" s="69"/>
      <c r="L82" s="70"/>
      <c r="M82" s="70"/>
      <c r="N82" s="70"/>
      <c r="O82" s="70"/>
      <c r="P82" s="72"/>
      <c r="Q82" s="72"/>
      <c r="R82" s="71"/>
      <c r="S82" s="71"/>
      <c r="T82" s="65" t="str">
        <f t="shared" si="3"/>
        <v>Bildhauer- Steinmetzgewerbe</v>
      </c>
      <c r="U82" s="79"/>
      <c r="V82" s="79"/>
      <c r="W82" s="79"/>
      <c r="X82" s="79"/>
      <c r="Y82" s="80"/>
      <c r="Z82" s="80"/>
      <c r="AA82" s="80"/>
      <c r="AB82" s="80"/>
      <c r="AC82" s="80"/>
      <c r="AD82" s="80"/>
      <c r="AE82" s="88"/>
      <c r="AF82" s="88"/>
      <c r="AG82" s="87"/>
      <c r="AH82" s="87"/>
      <c r="AI82" s="81"/>
      <c r="AJ82" s="81"/>
      <c r="AK82" s="81"/>
      <c r="AL82" s="81"/>
      <c r="AM82" s="81"/>
      <c r="AN82" s="81"/>
      <c r="AO82" s="170"/>
      <c r="AP82" s="171">
        <f t="shared" si="4"/>
        <v>0</v>
      </c>
      <c r="AQ82" s="171">
        <f t="shared" si="5"/>
        <v>0</v>
      </c>
    </row>
    <row r="83" spans="1:43" s="73" customFormat="1" ht="8.25" customHeight="1" x14ac:dyDescent="0.15">
      <c r="A83" s="65" t="s">
        <v>174</v>
      </c>
      <c r="B83" s="66"/>
      <c r="C83" s="67">
        <v>2</v>
      </c>
      <c r="D83" s="67"/>
      <c r="E83" s="67"/>
      <c r="F83" s="67">
        <v>4</v>
      </c>
      <c r="G83" s="67"/>
      <c r="H83" s="67"/>
      <c r="I83" s="68">
        <v>2</v>
      </c>
      <c r="J83" s="68">
        <v>4</v>
      </c>
      <c r="K83" s="69">
        <v>2</v>
      </c>
      <c r="L83" s="70">
        <v>2</v>
      </c>
      <c r="M83" s="70"/>
      <c r="N83" s="70"/>
      <c r="O83" s="70">
        <v>2</v>
      </c>
      <c r="P83" s="72"/>
      <c r="Q83" s="72"/>
      <c r="R83" s="71"/>
      <c r="S83" s="71"/>
      <c r="T83" s="65" t="str">
        <f t="shared" si="3"/>
        <v>Verkehr, Nachrichten</v>
      </c>
      <c r="U83" s="79"/>
      <c r="V83" s="79"/>
      <c r="W83" s="79"/>
      <c r="X83" s="79"/>
      <c r="Y83" s="80">
        <v>2</v>
      </c>
      <c r="Z83" s="80">
        <v>4</v>
      </c>
      <c r="AA83" s="80">
        <v>2</v>
      </c>
      <c r="AB83" s="80">
        <v>4</v>
      </c>
      <c r="AC83" s="80">
        <v>2</v>
      </c>
      <c r="AD83" s="80">
        <v>4</v>
      </c>
      <c r="AE83" s="88"/>
      <c r="AF83" s="88"/>
      <c r="AG83" s="87"/>
      <c r="AH83" s="87"/>
      <c r="AI83" s="81"/>
      <c r="AJ83" s="81"/>
      <c r="AK83" s="81"/>
      <c r="AL83" s="81"/>
      <c r="AM83" s="81"/>
      <c r="AN83" s="81"/>
      <c r="AO83" s="170"/>
      <c r="AP83" s="171">
        <f t="shared" si="4"/>
        <v>0</v>
      </c>
      <c r="AQ83" s="171">
        <f t="shared" si="5"/>
        <v>2</v>
      </c>
    </row>
    <row r="84" spans="1:43" s="73" customFormat="1" ht="8.25" customHeight="1" x14ac:dyDescent="0.15">
      <c r="A84" s="65" t="s">
        <v>175</v>
      </c>
      <c r="B84" s="66"/>
      <c r="C84" s="67">
        <v>1</v>
      </c>
      <c r="D84" s="67"/>
      <c r="E84" s="67">
        <v>1</v>
      </c>
      <c r="F84" s="67">
        <v>2</v>
      </c>
      <c r="G84" s="67"/>
      <c r="H84" s="67">
        <v>2</v>
      </c>
      <c r="I84" s="68"/>
      <c r="J84" s="68"/>
      <c r="K84" s="69">
        <v>1</v>
      </c>
      <c r="L84" s="70">
        <v>1</v>
      </c>
      <c r="M84" s="70"/>
      <c r="N84" s="70">
        <v>1</v>
      </c>
      <c r="O84" s="70"/>
      <c r="P84" s="72"/>
      <c r="Q84" s="72"/>
      <c r="R84" s="71"/>
      <c r="S84" s="71"/>
      <c r="T84" s="65" t="str">
        <f t="shared" si="3"/>
        <v>Reinigungsgewerbe West-CH</v>
      </c>
      <c r="U84" s="79">
        <v>1</v>
      </c>
      <c r="V84" s="79">
        <v>1</v>
      </c>
      <c r="W84" s="79">
        <v>1</v>
      </c>
      <c r="X84" s="79">
        <v>1</v>
      </c>
      <c r="Y84" s="80"/>
      <c r="Z84" s="80"/>
      <c r="AA84" s="80"/>
      <c r="AB84" s="80"/>
      <c r="AC84" s="80"/>
      <c r="AD84" s="80"/>
      <c r="AE84" s="88"/>
      <c r="AF84" s="88"/>
      <c r="AG84" s="87"/>
      <c r="AH84" s="87"/>
      <c r="AI84" s="81"/>
      <c r="AJ84" s="81"/>
      <c r="AK84" s="81"/>
      <c r="AL84" s="81"/>
      <c r="AM84" s="81"/>
      <c r="AN84" s="81"/>
      <c r="AO84" s="170">
        <v>1</v>
      </c>
      <c r="AP84" s="171">
        <f t="shared" si="4"/>
        <v>0</v>
      </c>
      <c r="AQ84" s="171">
        <f t="shared" si="5"/>
        <v>1</v>
      </c>
    </row>
    <row r="85" spans="1:43" s="73" customFormat="1" ht="8.25" customHeight="1" x14ac:dyDescent="0.15">
      <c r="A85" s="65" t="s">
        <v>176</v>
      </c>
      <c r="B85" s="66">
        <v>91</v>
      </c>
      <c r="C85" s="67">
        <v>6</v>
      </c>
      <c r="D85" s="67"/>
      <c r="E85" s="67">
        <v>6</v>
      </c>
      <c r="F85" s="67">
        <v>34</v>
      </c>
      <c r="G85" s="67"/>
      <c r="H85" s="67">
        <v>34</v>
      </c>
      <c r="I85" s="68"/>
      <c r="J85" s="68"/>
      <c r="K85" s="69">
        <v>6</v>
      </c>
      <c r="L85" s="70">
        <v>17</v>
      </c>
      <c r="M85" s="70"/>
      <c r="N85" s="70">
        <v>17</v>
      </c>
      <c r="O85" s="70"/>
      <c r="P85" s="72"/>
      <c r="Q85" s="72"/>
      <c r="R85" s="71"/>
      <c r="S85" s="71"/>
      <c r="T85" s="65" t="str">
        <f t="shared" si="3"/>
        <v>Uhrenindustrie Jura Bernois</v>
      </c>
      <c r="U85" s="79">
        <v>6</v>
      </c>
      <c r="V85" s="79">
        <v>33</v>
      </c>
      <c r="W85" s="79">
        <v>6</v>
      </c>
      <c r="X85" s="79">
        <v>33</v>
      </c>
      <c r="Y85" s="80"/>
      <c r="Z85" s="80"/>
      <c r="AA85" s="80"/>
      <c r="AB85" s="80"/>
      <c r="AC85" s="80"/>
      <c r="AD85" s="80"/>
      <c r="AE85" s="88"/>
      <c r="AF85" s="88"/>
      <c r="AG85" s="87"/>
      <c r="AH85" s="87"/>
      <c r="AI85" s="81"/>
      <c r="AJ85" s="81"/>
      <c r="AK85" s="81"/>
      <c r="AL85" s="81"/>
      <c r="AM85" s="81"/>
      <c r="AN85" s="81"/>
      <c r="AO85" s="170"/>
      <c r="AP85" s="171">
        <f t="shared" si="4"/>
        <v>0</v>
      </c>
      <c r="AQ85" s="171">
        <f t="shared" si="5"/>
        <v>6</v>
      </c>
    </row>
    <row r="86" spans="1:43" s="73" customFormat="1" ht="8.25" customHeight="1" x14ac:dyDescent="0.15">
      <c r="A86" s="65" t="s">
        <v>69</v>
      </c>
      <c r="B86" s="66">
        <v>40</v>
      </c>
      <c r="C86" s="67"/>
      <c r="D86" s="67"/>
      <c r="E86" s="67"/>
      <c r="F86" s="67"/>
      <c r="G86" s="67"/>
      <c r="H86" s="67"/>
      <c r="I86" s="68"/>
      <c r="J86" s="68"/>
      <c r="K86" s="69"/>
      <c r="L86" s="70"/>
      <c r="M86" s="70"/>
      <c r="N86" s="70"/>
      <c r="O86" s="70"/>
      <c r="P86" s="72"/>
      <c r="Q86" s="72"/>
      <c r="R86" s="71"/>
      <c r="S86" s="71"/>
      <c r="T86" s="65" t="str">
        <f t="shared" si="3"/>
        <v>Uhrenindustrie Kanton Bern</v>
      </c>
      <c r="U86" s="79"/>
      <c r="V86" s="79"/>
      <c r="W86" s="79"/>
      <c r="X86" s="79"/>
      <c r="Y86" s="80"/>
      <c r="Z86" s="80"/>
      <c r="AA86" s="80"/>
      <c r="AB86" s="80"/>
      <c r="AC86" s="80"/>
      <c r="AD86" s="80"/>
      <c r="AE86" s="88"/>
      <c r="AF86" s="88"/>
      <c r="AG86" s="87"/>
      <c r="AH86" s="87"/>
      <c r="AI86" s="81"/>
      <c r="AJ86" s="81"/>
      <c r="AK86" s="81"/>
      <c r="AL86" s="81"/>
      <c r="AM86" s="81"/>
      <c r="AN86" s="81"/>
      <c r="AO86" s="170"/>
      <c r="AP86" s="171">
        <f t="shared" si="4"/>
        <v>0</v>
      </c>
      <c r="AQ86" s="171">
        <f t="shared" si="5"/>
        <v>0</v>
      </c>
    </row>
    <row r="87" spans="1:43" s="73" customFormat="1" ht="8.25" customHeight="1" x14ac:dyDescent="0.15">
      <c r="A87" s="65" t="s">
        <v>177</v>
      </c>
      <c r="B87" s="66"/>
      <c r="C87" s="67"/>
      <c r="D87" s="67"/>
      <c r="E87" s="67"/>
      <c r="F87" s="67"/>
      <c r="G87" s="67"/>
      <c r="H87" s="67"/>
      <c r="I87" s="68"/>
      <c r="J87" s="68"/>
      <c r="K87" s="69"/>
      <c r="L87" s="70"/>
      <c r="M87" s="70"/>
      <c r="N87" s="70"/>
      <c r="O87" s="70"/>
      <c r="P87" s="72"/>
      <c r="Q87" s="72"/>
      <c r="R87" s="71"/>
      <c r="S87" s="71"/>
      <c r="T87" s="65" t="str">
        <f t="shared" si="3"/>
        <v>Buchhandel West-CH</v>
      </c>
      <c r="U87" s="79"/>
      <c r="V87" s="79"/>
      <c r="W87" s="79"/>
      <c r="X87" s="79"/>
      <c r="Y87" s="80"/>
      <c r="Z87" s="80"/>
      <c r="AA87" s="80"/>
      <c r="AB87" s="80"/>
      <c r="AC87" s="80"/>
      <c r="AD87" s="80"/>
      <c r="AE87" s="88"/>
      <c r="AF87" s="88"/>
      <c r="AG87" s="87"/>
      <c r="AH87" s="87"/>
      <c r="AI87" s="81"/>
      <c r="AJ87" s="81"/>
      <c r="AK87" s="81"/>
      <c r="AL87" s="81"/>
      <c r="AM87" s="81"/>
      <c r="AN87" s="81"/>
      <c r="AO87" s="170"/>
      <c r="AP87" s="171">
        <f t="shared" si="4"/>
        <v>0</v>
      </c>
      <c r="AQ87" s="171">
        <f t="shared" si="5"/>
        <v>0</v>
      </c>
    </row>
    <row r="88" spans="1:43" s="73" customFormat="1" ht="8.25" customHeight="1" x14ac:dyDescent="0.15">
      <c r="A88" s="65" t="s">
        <v>178</v>
      </c>
      <c r="B88" s="66"/>
      <c r="C88" s="67"/>
      <c r="D88" s="67"/>
      <c r="E88" s="67"/>
      <c r="F88" s="67"/>
      <c r="G88" s="67"/>
      <c r="H88" s="67"/>
      <c r="I88" s="68"/>
      <c r="J88" s="68"/>
      <c r="K88" s="69"/>
      <c r="L88" s="70"/>
      <c r="M88" s="70"/>
      <c r="N88" s="70"/>
      <c r="O88" s="70"/>
      <c r="P88" s="72"/>
      <c r="Q88" s="72"/>
      <c r="R88" s="71"/>
      <c r="S88" s="71"/>
      <c r="T88" s="65" t="str">
        <f t="shared" si="3"/>
        <v>Buchhandel Deutsch-CH</v>
      </c>
      <c r="U88" s="79"/>
      <c r="V88" s="79"/>
      <c r="W88" s="79"/>
      <c r="X88" s="79"/>
      <c r="Y88" s="80"/>
      <c r="Z88" s="80"/>
      <c r="AA88" s="80"/>
      <c r="AB88" s="80"/>
      <c r="AC88" s="80"/>
      <c r="AD88" s="80"/>
      <c r="AE88" s="88"/>
      <c r="AF88" s="88"/>
      <c r="AG88" s="87"/>
      <c r="AH88" s="87"/>
      <c r="AI88" s="81"/>
      <c r="AJ88" s="81"/>
      <c r="AK88" s="81"/>
      <c r="AL88" s="81"/>
      <c r="AM88" s="81"/>
      <c r="AN88" s="81"/>
      <c r="AO88" s="170"/>
      <c r="AP88" s="171">
        <f t="shared" si="4"/>
        <v>0</v>
      </c>
      <c r="AQ88" s="171">
        <f t="shared" si="5"/>
        <v>0</v>
      </c>
    </row>
    <row r="89" spans="1:43" s="73" customFormat="1" ht="8.25" customHeight="1" x14ac:dyDescent="0.15">
      <c r="A89" s="65" t="s">
        <v>64</v>
      </c>
      <c r="B89" s="66">
        <v>59</v>
      </c>
      <c r="C89" s="67">
        <v>37</v>
      </c>
      <c r="D89" s="67">
        <v>17</v>
      </c>
      <c r="E89" s="67">
        <v>19</v>
      </c>
      <c r="F89" s="67">
        <v>74</v>
      </c>
      <c r="G89" s="67">
        <v>37</v>
      </c>
      <c r="H89" s="67">
        <v>36</v>
      </c>
      <c r="I89" s="68">
        <v>1</v>
      </c>
      <c r="J89" s="68">
        <v>1</v>
      </c>
      <c r="K89" s="69">
        <v>12</v>
      </c>
      <c r="L89" s="70">
        <v>40.5</v>
      </c>
      <c r="M89" s="70">
        <v>21.5</v>
      </c>
      <c r="N89" s="70">
        <v>18.5</v>
      </c>
      <c r="O89" s="70">
        <v>0.5</v>
      </c>
      <c r="P89" s="72"/>
      <c r="Q89" s="72"/>
      <c r="R89" s="71"/>
      <c r="S89" s="71"/>
      <c r="T89" s="65" t="str">
        <f t="shared" si="3"/>
        <v>Bodenleger</v>
      </c>
      <c r="U89" s="79">
        <v>11</v>
      </c>
      <c r="V89" s="79">
        <v>16</v>
      </c>
      <c r="W89" s="79">
        <v>10</v>
      </c>
      <c r="X89" s="79">
        <v>17</v>
      </c>
      <c r="Y89" s="80">
        <v>1</v>
      </c>
      <c r="Z89" s="80">
        <v>1</v>
      </c>
      <c r="AA89" s="80">
        <v>1</v>
      </c>
      <c r="AB89" s="80">
        <v>1</v>
      </c>
      <c r="AC89" s="80">
        <v>1</v>
      </c>
      <c r="AD89" s="80">
        <v>1</v>
      </c>
      <c r="AE89" s="88">
        <v>5</v>
      </c>
      <c r="AF89" s="88">
        <v>1</v>
      </c>
      <c r="AG89" s="87"/>
      <c r="AH89" s="87"/>
      <c r="AI89" s="81"/>
      <c r="AJ89" s="81"/>
      <c r="AK89" s="81">
        <v>5</v>
      </c>
      <c r="AL89" s="81">
        <v>10</v>
      </c>
      <c r="AM89" s="81">
        <v>10</v>
      </c>
      <c r="AN89" s="81">
        <v>20</v>
      </c>
      <c r="AO89" s="161">
        <v>26</v>
      </c>
      <c r="AP89" s="171">
        <f t="shared" si="4"/>
        <v>32</v>
      </c>
      <c r="AQ89" s="171">
        <f t="shared" si="5"/>
        <v>41</v>
      </c>
    </row>
    <row r="90" spans="1:43" s="73" customFormat="1" ht="8.25" customHeight="1" x14ac:dyDescent="0.15">
      <c r="A90" s="65" t="s">
        <v>179</v>
      </c>
      <c r="B90" s="66">
        <v>1</v>
      </c>
      <c r="C90" s="67"/>
      <c r="D90" s="67"/>
      <c r="E90" s="67"/>
      <c r="F90" s="67"/>
      <c r="G90" s="67"/>
      <c r="H90" s="67"/>
      <c r="I90" s="68"/>
      <c r="J90" s="68"/>
      <c r="K90" s="69"/>
      <c r="L90" s="70"/>
      <c r="M90" s="70"/>
      <c r="N90" s="70"/>
      <c r="O90" s="70"/>
      <c r="P90" s="72"/>
      <c r="Q90" s="72"/>
      <c r="R90" s="71"/>
      <c r="S90" s="71"/>
      <c r="T90" s="65" t="str">
        <f t="shared" si="3"/>
        <v>Baugewerbe</v>
      </c>
      <c r="U90" s="79"/>
      <c r="V90" s="79"/>
      <c r="W90" s="79"/>
      <c r="X90" s="79"/>
      <c r="Y90" s="80"/>
      <c r="Z90" s="80"/>
      <c r="AA90" s="80"/>
      <c r="AB90" s="80"/>
      <c r="AC90" s="80"/>
      <c r="AD90" s="80"/>
      <c r="AE90" s="88"/>
      <c r="AF90" s="88"/>
      <c r="AG90" s="87"/>
      <c r="AH90" s="87"/>
      <c r="AI90" s="81"/>
      <c r="AJ90" s="81"/>
      <c r="AK90" s="81"/>
      <c r="AL90" s="81"/>
      <c r="AM90" s="81"/>
      <c r="AN90" s="81"/>
      <c r="AO90" s="161"/>
      <c r="AP90" s="171">
        <f t="shared" si="4"/>
        <v>0</v>
      </c>
      <c r="AQ90" s="171">
        <f t="shared" si="5"/>
        <v>0</v>
      </c>
    </row>
    <row r="91" spans="1:43" s="73" customFormat="1" ht="8.25" customHeight="1" x14ac:dyDescent="0.15">
      <c r="A91" s="65" t="s">
        <v>68</v>
      </c>
      <c r="B91" s="66">
        <v>2</v>
      </c>
      <c r="C91" s="67"/>
      <c r="D91" s="67"/>
      <c r="E91" s="67"/>
      <c r="F91" s="67"/>
      <c r="G91" s="67"/>
      <c r="H91" s="67"/>
      <c r="I91" s="68"/>
      <c r="J91" s="68"/>
      <c r="K91" s="69"/>
      <c r="L91" s="70"/>
      <c r="M91" s="70"/>
      <c r="N91" s="70"/>
      <c r="O91" s="70"/>
      <c r="P91" s="72"/>
      <c r="Q91" s="72"/>
      <c r="R91" s="71"/>
      <c r="S91" s="71"/>
      <c r="T91" s="65" t="str">
        <f t="shared" si="3"/>
        <v>Hafnergewerbe</v>
      </c>
      <c r="U91" s="79"/>
      <c r="V91" s="79"/>
      <c r="W91" s="79"/>
      <c r="X91" s="79"/>
      <c r="Y91" s="80"/>
      <c r="Z91" s="80"/>
      <c r="AA91" s="80"/>
      <c r="AB91" s="80"/>
      <c r="AC91" s="80"/>
      <c r="AD91" s="80"/>
      <c r="AE91" s="88"/>
      <c r="AF91" s="88"/>
      <c r="AG91" s="87"/>
      <c r="AH91" s="87"/>
      <c r="AI91" s="81"/>
      <c r="AJ91" s="81"/>
      <c r="AK91" s="81"/>
      <c r="AL91" s="81"/>
      <c r="AM91" s="81"/>
      <c r="AN91" s="81"/>
      <c r="AO91" s="170"/>
      <c r="AP91" s="171">
        <f t="shared" si="4"/>
        <v>0</v>
      </c>
      <c r="AQ91" s="171">
        <f t="shared" si="5"/>
        <v>0</v>
      </c>
    </row>
    <row r="92" spans="1:43" s="73" customFormat="1" ht="8.25" customHeight="1" x14ac:dyDescent="0.15">
      <c r="A92" s="65" t="s">
        <v>180</v>
      </c>
      <c r="B92" s="66">
        <v>2</v>
      </c>
      <c r="C92" s="67">
        <v>6</v>
      </c>
      <c r="D92" s="67">
        <v>1</v>
      </c>
      <c r="E92" s="67">
        <v>5</v>
      </c>
      <c r="F92" s="67">
        <v>17</v>
      </c>
      <c r="G92" s="67">
        <v>1</v>
      </c>
      <c r="H92" s="67">
        <v>16</v>
      </c>
      <c r="I92" s="68"/>
      <c r="J92" s="68"/>
      <c r="K92" s="69">
        <v>1</v>
      </c>
      <c r="L92" s="70">
        <v>11</v>
      </c>
      <c r="M92" s="70">
        <v>1</v>
      </c>
      <c r="N92" s="70">
        <v>10</v>
      </c>
      <c r="O92" s="70"/>
      <c r="P92" s="72"/>
      <c r="Q92" s="72"/>
      <c r="R92" s="71"/>
      <c r="S92" s="71"/>
      <c r="T92" s="65" t="str">
        <f t="shared" si="3"/>
        <v>Personenbez. Dienstleistung</v>
      </c>
      <c r="U92" s="79">
        <v>1</v>
      </c>
      <c r="V92" s="79">
        <v>1</v>
      </c>
      <c r="W92" s="79">
        <v>5</v>
      </c>
      <c r="X92" s="79">
        <v>8</v>
      </c>
      <c r="Y92" s="80"/>
      <c r="Z92" s="80"/>
      <c r="AA92" s="80"/>
      <c r="AB92" s="80"/>
      <c r="AC92" s="80"/>
      <c r="AD92" s="80"/>
      <c r="AE92" s="88">
        <v>2</v>
      </c>
      <c r="AF92" s="88">
        <v>3</v>
      </c>
      <c r="AG92" s="87"/>
      <c r="AH92" s="87"/>
      <c r="AI92" s="81"/>
      <c r="AJ92" s="81"/>
      <c r="AK92" s="81"/>
      <c r="AL92" s="81"/>
      <c r="AM92" s="81"/>
      <c r="AN92" s="81"/>
      <c r="AO92" s="170">
        <v>5</v>
      </c>
      <c r="AP92" s="171">
        <f t="shared" si="4"/>
        <v>-1</v>
      </c>
      <c r="AQ92" s="171">
        <f t="shared" si="5"/>
        <v>6.5</v>
      </c>
    </row>
    <row r="93" spans="1:43" s="73" customFormat="1" ht="8.25" customHeight="1" x14ac:dyDescent="0.15">
      <c r="A93" s="65" t="s">
        <v>181</v>
      </c>
      <c r="B93" s="66">
        <v>7</v>
      </c>
      <c r="C93" s="67"/>
      <c r="D93" s="67"/>
      <c r="E93" s="67"/>
      <c r="F93" s="67"/>
      <c r="G93" s="67"/>
      <c r="H93" s="67"/>
      <c r="I93" s="68"/>
      <c r="J93" s="68"/>
      <c r="K93" s="69"/>
      <c r="L93" s="70"/>
      <c r="M93" s="70"/>
      <c r="N93" s="70"/>
      <c r="O93" s="70"/>
      <c r="P93" s="72"/>
      <c r="Q93" s="72"/>
      <c r="R93" s="71"/>
      <c r="S93" s="71"/>
      <c r="T93" s="65" t="str">
        <f t="shared" si="3"/>
        <v>Erotik</v>
      </c>
      <c r="U93" s="79"/>
      <c r="V93" s="79"/>
      <c r="W93" s="79"/>
      <c r="X93" s="79"/>
      <c r="Y93" s="80"/>
      <c r="Z93" s="80"/>
      <c r="AA93" s="80"/>
      <c r="AB93" s="80"/>
      <c r="AC93" s="80"/>
      <c r="AD93" s="80"/>
      <c r="AE93" s="88"/>
      <c r="AF93" s="88"/>
      <c r="AG93" s="87"/>
      <c r="AH93" s="87"/>
      <c r="AI93" s="81"/>
      <c r="AJ93" s="81"/>
      <c r="AK93" s="81"/>
      <c r="AL93" s="81"/>
      <c r="AM93" s="81"/>
      <c r="AN93" s="81"/>
      <c r="AO93" s="170"/>
      <c r="AP93" s="171">
        <f t="shared" si="4"/>
        <v>0</v>
      </c>
      <c r="AQ93" s="171">
        <f t="shared" si="5"/>
        <v>0</v>
      </c>
    </row>
    <row r="94" spans="1:43" s="73" customFormat="1" ht="8.25" customHeight="1" x14ac:dyDescent="0.15">
      <c r="A94" s="65" t="s">
        <v>74</v>
      </c>
      <c r="B94" s="66">
        <v>308</v>
      </c>
      <c r="C94" s="67">
        <v>50</v>
      </c>
      <c r="D94" s="67">
        <v>50</v>
      </c>
      <c r="E94" s="67"/>
      <c r="F94" s="67">
        <v>110</v>
      </c>
      <c r="G94" s="67">
        <v>110</v>
      </c>
      <c r="H94" s="67"/>
      <c r="I94" s="68"/>
      <c r="J94" s="68"/>
      <c r="K94" s="69"/>
      <c r="L94" s="70">
        <v>69.5</v>
      </c>
      <c r="M94" s="70">
        <v>69.5</v>
      </c>
      <c r="N94" s="70"/>
      <c r="O94" s="70"/>
      <c r="P94" s="72"/>
      <c r="Q94" s="72"/>
      <c r="R94" s="71"/>
      <c r="S94" s="71"/>
      <c r="T94" s="65" t="str">
        <f t="shared" si="3"/>
        <v>Event- und Messebau</v>
      </c>
      <c r="U94" s="79"/>
      <c r="V94" s="79"/>
      <c r="W94" s="79"/>
      <c r="X94" s="79"/>
      <c r="Y94" s="80"/>
      <c r="Z94" s="80"/>
      <c r="AA94" s="80"/>
      <c r="AB94" s="80"/>
      <c r="AC94" s="80"/>
      <c r="AD94" s="80"/>
      <c r="AE94" s="88">
        <v>27</v>
      </c>
      <c r="AF94" s="88">
        <v>2</v>
      </c>
      <c r="AG94" s="87"/>
      <c r="AH94" s="87"/>
      <c r="AI94" s="81"/>
      <c r="AJ94" s="81"/>
      <c r="AK94" s="81">
        <v>6</v>
      </c>
      <c r="AL94" s="81">
        <v>16</v>
      </c>
      <c r="AM94" s="81">
        <v>11</v>
      </c>
      <c r="AN94" s="81">
        <v>16</v>
      </c>
      <c r="AO94" s="170">
        <v>15</v>
      </c>
      <c r="AP94" s="171">
        <f t="shared" si="4"/>
        <v>83</v>
      </c>
      <c r="AQ94" s="171">
        <f t="shared" si="5"/>
        <v>68.5</v>
      </c>
    </row>
    <row r="95" spans="1:43" s="73" customFormat="1" ht="8.25" customHeight="1" x14ac:dyDescent="0.15">
      <c r="A95" s="65" t="s">
        <v>182</v>
      </c>
      <c r="B95" s="66">
        <v>1</v>
      </c>
      <c r="C95" s="67"/>
      <c r="D95" s="67"/>
      <c r="E95" s="67"/>
      <c r="F95" s="67"/>
      <c r="G95" s="67"/>
      <c r="H95" s="67"/>
      <c r="I95" s="68"/>
      <c r="J95" s="68"/>
      <c r="K95" s="69"/>
      <c r="L95" s="70"/>
      <c r="M95" s="70"/>
      <c r="N95" s="70"/>
      <c r="O95" s="70"/>
      <c r="P95" s="72"/>
      <c r="Q95" s="72"/>
      <c r="R95" s="71"/>
      <c r="S95" s="71"/>
      <c r="T95" s="65" t="str">
        <f t="shared" si="3"/>
        <v>Ladengastro</v>
      </c>
      <c r="U95" s="79"/>
      <c r="V95" s="79"/>
      <c r="W95" s="79"/>
      <c r="X95" s="79"/>
      <c r="Y95" s="80"/>
      <c r="Z95" s="80"/>
      <c r="AA95" s="80"/>
      <c r="AB95" s="80"/>
      <c r="AC95" s="80"/>
      <c r="AD95" s="80"/>
      <c r="AE95" s="88"/>
      <c r="AF95" s="88"/>
      <c r="AG95" s="87"/>
      <c r="AH95" s="87"/>
      <c r="AI95" s="81"/>
      <c r="AJ95" s="81"/>
      <c r="AK95" s="81"/>
      <c r="AL95" s="81"/>
      <c r="AM95" s="81"/>
      <c r="AN95" s="81"/>
      <c r="AO95" s="170"/>
      <c r="AP95" s="171">
        <f t="shared" si="4"/>
        <v>0</v>
      </c>
      <c r="AQ95" s="171">
        <f t="shared" si="5"/>
        <v>0</v>
      </c>
    </row>
    <row r="96" spans="1:43" s="73" customFormat="1" ht="8.25" customHeight="1" x14ac:dyDescent="0.15">
      <c r="A96" s="65" t="s">
        <v>71</v>
      </c>
      <c r="B96" s="66">
        <v>169</v>
      </c>
      <c r="C96" s="67">
        <v>13</v>
      </c>
      <c r="D96" s="67"/>
      <c r="E96" s="67">
        <v>10</v>
      </c>
      <c r="F96" s="67">
        <v>51</v>
      </c>
      <c r="G96" s="67"/>
      <c r="H96" s="67">
        <v>41</v>
      </c>
      <c r="I96" s="68">
        <v>3</v>
      </c>
      <c r="J96" s="68">
        <v>10</v>
      </c>
      <c r="K96" s="69">
        <v>6</v>
      </c>
      <c r="L96" s="70">
        <v>27.5</v>
      </c>
      <c r="M96" s="70"/>
      <c r="N96" s="70">
        <v>22.5</v>
      </c>
      <c r="O96" s="70">
        <v>5</v>
      </c>
      <c r="P96" s="72"/>
      <c r="Q96" s="72"/>
      <c r="R96" s="71"/>
      <c r="S96" s="71"/>
      <c r="T96" s="65" t="str">
        <f>A96</f>
        <v>Lebensmittel/Kosmetik</v>
      </c>
      <c r="U96" s="79">
        <v>4</v>
      </c>
      <c r="V96" s="79">
        <v>11</v>
      </c>
      <c r="W96" s="79">
        <v>4</v>
      </c>
      <c r="X96" s="79">
        <v>7</v>
      </c>
      <c r="Y96" s="80">
        <v>2</v>
      </c>
      <c r="Z96" s="80">
        <v>6</v>
      </c>
      <c r="AA96" s="80">
        <v>2</v>
      </c>
      <c r="AB96" s="80">
        <v>4</v>
      </c>
      <c r="AC96" s="80">
        <v>2</v>
      </c>
      <c r="AD96" s="80">
        <v>6</v>
      </c>
      <c r="AE96" s="88"/>
      <c r="AF96" s="88">
        <v>4</v>
      </c>
      <c r="AG96" s="87"/>
      <c r="AH96" s="87"/>
      <c r="AI96" s="81"/>
      <c r="AJ96" s="81"/>
      <c r="AK96" s="81"/>
      <c r="AL96" s="81"/>
      <c r="AM96" s="81"/>
      <c r="AN96" s="81"/>
      <c r="AO96" s="170">
        <v>6</v>
      </c>
      <c r="AP96" s="171">
        <f t="shared" si="4"/>
        <v>0</v>
      </c>
      <c r="AQ96" s="171">
        <f t="shared" si="5"/>
        <v>13</v>
      </c>
    </row>
    <row r="97" spans="1:43" s="73" customFormat="1" ht="8.25" customHeight="1" x14ac:dyDescent="0.15">
      <c r="A97" s="65" t="s">
        <v>183</v>
      </c>
      <c r="B97" s="66">
        <v>1</v>
      </c>
      <c r="C97" s="67">
        <v>49</v>
      </c>
      <c r="D97" s="67"/>
      <c r="E97" s="67">
        <v>49</v>
      </c>
      <c r="F97" s="67">
        <v>260</v>
      </c>
      <c r="G97" s="67"/>
      <c r="H97" s="67">
        <v>260</v>
      </c>
      <c r="I97" s="68"/>
      <c r="J97" s="68"/>
      <c r="K97" s="69">
        <v>43</v>
      </c>
      <c r="L97" s="70">
        <v>133</v>
      </c>
      <c r="M97" s="70"/>
      <c r="N97" s="70">
        <v>133</v>
      </c>
      <c r="O97" s="70"/>
      <c r="P97" s="72"/>
      <c r="Q97" s="72"/>
      <c r="R97" s="71"/>
      <c r="S97" s="71"/>
      <c r="T97" s="65" t="str">
        <f t="shared" si="3"/>
        <v>Kita-BetreuerIn</v>
      </c>
      <c r="U97" s="79">
        <v>43</v>
      </c>
      <c r="V97" s="79">
        <v>210</v>
      </c>
      <c r="W97" s="79">
        <v>43</v>
      </c>
      <c r="X97" s="79">
        <v>222</v>
      </c>
      <c r="Y97" s="80"/>
      <c r="Z97" s="80"/>
      <c r="AA97" s="80"/>
      <c r="AB97" s="80"/>
      <c r="AC97" s="80"/>
      <c r="AD97" s="80"/>
      <c r="AE97" s="88"/>
      <c r="AF97" s="88">
        <v>6</v>
      </c>
      <c r="AG97" s="87"/>
      <c r="AH97" s="87"/>
      <c r="AI97" s="81"/>
      <c r="AJ97" s="81"/>
      <c r="AK97" s="81"/>
      <c r="AL97" s="81"/>
      <c r="AM97" s="81"/>
      <c r="AN97" s="81"/>
      <c r="AO97" s="170">
        <v>3</v>
      </c>
      <c r="AP97" s="171">
        <f t="shared" si="4"/>
        <v>0</v>
      </c>
      <c r="AQ97" s="171">
        <f t="shared" si="5"/>
        <v>49</v>
      </c>
    </row>
    <row r="98" spans="1:43" s="73" customFormat="1" ht="8.25" customHeight="1" x14ac:dyDescent="0.15">
      <c r="A98" s="65" t="s">
        <v>184</v>
      </c>
      <c r="B98" s="66">
        <v>10</v>
      </c>
      <c r="C98" s="67"/>
      <c r="D98" s="67"/>
      <c r="E98" s="67"/>
      <c r="F98" s="67"/>
      <c r="G98" s="67"/>
      <c r="H98" s="67"/>
      <c r="I98" s="68"/>
      <c r="J98" s="68"/>
      <c r="K98" s="69"/>
      <c r="L98" s="70"/>
      <c r="M98" s="70"/>
      <c r="N98" s="70"/>
      <c r="O98" s="70"/>
      <c r="P98" s="72"/>
      <c r="Q98" s="72"/>
      <c r="R98" s="71"/>
      <c r="S98" s="71"/>
      <c r="T98" s="65" t="str">
        <f t="shared" si="3"/>
        <v>Betonwarenindustrie</v>
      </c>
      <c r="U98" s="79"/>
      <c r="V98" s="79"/>
      <c r="W98" s="79"/>
      <c r="X98" s="79"/>
      <c r="Y98" s="80"/>
      <c r="Z98" s="80"/>
      <c r="AA98" s="80"/>
      <c r="AB98" s="80"/>
      <c r="AC98" s="80"/>
      <c r="AD98" s="80"/>
      <c r="AE98" s="88"/>
      <c r="AF98" s="88"/>
      <c r="AG98" s="87"/>
      <c r="AH98" s="87"/>
      <c r="AI98" s="81"/>
      <c r="AJ98" s="81"/>
      <c r="AK98" s="81"/>
      <c r="AL98" s="81"/>
      <c r="AM98" s="81"/>
      <c r="AN98" s="81"/>
      <c r="AO98" s="170"/>
      <c r="AP98" s="171">
        <f t="shared" si="4"/>
        <v>0</v>
      </c>
      <c r="AQ98" s="171">
        <f t="shared" si="5"/>
        <v>0</v>
      </c>
    </row>
    <row r="99" spans="1:43" s="73" customFormat="1" ht="8.25" customHeight="1" x14ac:dyDescent="0.15">
      <c r="A99" s="65"/>
      <c r="B99" s="66"/>
      <c r="C99" s="67"/>
      <c r="D99" s="67"/>
      <c r="E99" s="67"/>
      <c r="F99" s="67"/>
      <c r="G99" s="67"/>
      <c r="H99" s="67"/>
      <c r="I99" s="68"/>
      <c r="J99" s="68"/>
      <c r="K99" s="69"/>
      <c r="L99" s="70"/>
      <c r="M99" s="70"/>
      <c r="N99" s="70"/>
      <c r="O99" s="70"/>
      <c r="P99" s="72"/>
      <c r="Q99" s="72"/>
      <c r="R99" s="71"/>
      <c r="S99" s="71"/>
      <c r="T99" s="65">
        <f t="shared" si="3"/>
        <v>0</v>
      </c>
      <c r="U99" s="79"/>
      <c r="V99" s="79"/>
      <c r="W99" s="79"/>
      <c r="X99" s="79"/>
      <c r="Y99" s="80"/>
      <c r="Z99" s="80"/>
      <c r="AA99" s="80"/>
      <c r="AB99" s="80"/>
      <c r="AC99" s="80"/>
      <c r="AD99" s="80"/>
      <c r="AE99" s="88"/>
      <c r="AF99" s="88"/>
      <c r="AG99" s="87"/>
      <c r="AH99" s="87"/>
      <c r="AI99" s="81"/>
      <c r="AJ99" s="81"/>
      <c r="AK99" s="81"/>
      <c r="AL99" s="81"/>
      <c r="AM99" s="81"/>
      <c r="AN99" s="81"/>
      <c r="AO99" s="170"/>
      <c r="AP99" s="171">
        <f t="shared" si="4"/>
        <v>0</v>
      </c>
      <c r="AQ99" s="171">
        <f t="shared" si="5"/>
        <v>0</v>
      </c>
    </row>
    <row r="100" spans="1:43" s="73" customFormat="1" ht="5.25" customHeight="1" x14ac:dyDescent="0.15">
      <c r="A100" s="97"/>
      <c r="B100" s="98"/>
      <c r="C100" s="98"/>
      <c r="D100" s="98"/>
      <c r="E100" s="98"/>
      <c r="F100" s="99"/>
      <c r="G100" s="99"/>
      <c r="H100" s="99"/>
      <c r="I100" s="100"/>
      <c r="J100" s="100"/>
      <c r="K100" s="101"/>
      <c r="L100" s="98"/>
      <c r="M100" s="98"/>
      <c r="N100" s="98"/>
      <c r="O100" s="98"/>
      <c r="P100" s="101"/>
      <c r="Q100" s="101"/>
      <c r="R100" s="101"/>
      <c r="S100" s="101"/>
      <c r="T100" s="97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</row>
    <row r="101" spans="1:43" s="56" customFormat="1" x14ac:dyDescent="0.2">
      <c r="A101" s="22" t="s">
        <v>185</v>
      </c>
      <c r="B101" s="14">
        <f t="shared" ref="B101:O101" si="6">SUM(B54:B98)</f>
        <v>11403</v>
      </c>
      <c r="C101" s="29">
        <f t="shared" si="6"/>
        <v>1394</v>
      </c>
      <c r="D101" s="29">
        <f t="shared" si="6"/>
        <v>728</v>
      </c>
      <c r="E101" s="29">
        <f t="shared" si="6"/>
        <v>595</v>
      </c>
      <c r="F101" s="29">
        <f t="shared" si="6"/>
        <v>3575</v>
      </c>
      <c r="G101" s="29">
        <f t="shared" si="6"/>
        <v>1533</v>
      </c>
      <c r="H101" s="29">
        <f t="shared" si="6"/>
        <v>1952</v>
      </c>
      <c r="I101" s="18">
        <f t="shared" si="6"/>
        <v>71</v>
      </c>
      <c r="J101" s="18">
        <f t="shared" si="6"/>
        <v>90</v>
      </c>
      <c r="K101" s="17">
        <f t="shared" si="6"/>
        <v>313</v>
      </c>
      <c r="L101" s="58">
        <f t="shared" si="6"/>
        <v>1931</v>
      </c>
      <c r="M101" s="58">
        <f t="shared" si="6"/>
        <v>872</v>
      </c>
      <c r="N101" s="58">
        <f t="shared" si="6"/>
        <v>1014</v>
      </c>
      <c r="O101" s="58">
        <f t="shared" si="6"/>
        <v>45</v>
      </c>
      <c r="P101" s="55"/>
      <c r="Q101" s="55"/>
      <c r="R101" s="15">
        <f>SUM(R54:R99)</f>
        <v>0</v>
      </c>
      <c r="S101" s="15">
        <f>SUM(S54:S99)</f>
        <v>0</v>
      </c>
      <c r="T101" s="22" t="s">
        <v>185</v>
      </c>
      <c r="U101" s="62">
        <f t="shared" ref="U101:AO101" si="7">SUM(U54:U98)</f>
        <v>232</v>
      </c>
      <c r="V101" s="62">
        <f t="shared" si="7"/>
        <v>774</v>
      </c>
      <c r="W101" s="62">
        <f t="shared" si="7"/>
        <v>289</v>
      </c>
      <c r="X101" s="62">
        <f t="shared" si="7"/>
        <v>944</v>
      </c>
      <c r="Y101" s="63">
        <f t="shared" si="7"/>
        <v>63</v>
      </c>
      <c r="Z101" s="63">
        <f t="shared" si="7"/>
        <v>73</v>
      </c>
      <c r="AA101" s="63">
        <f t="shared" si="7"/>
        <v>63</v>
      </c>
      <c r="AB101" s="63">
        <f t="shared" si="7"/>
        <v>71</v>
      </c>
      <c r="AC101" s="63">
        <f t="shared" si="7"/>
        <v>63</v>
      </c>
      <c r="AD101" s="63">
        <f t="shared" si="7"/>
        <v>73</v>
      </c>
      <c r="AE101" s="83">
        <f t="shared" si="7"/>
        <v>214</v>
      </c>
      <c r="AF101" s="83">
        <f t="shared" si="7"/>
        <v>75</v>
      </c>
      <c r="AG101" s="84">
        <f t="shared" si="7"/>
        <v>0</v>
      </c>
      <c r="AH101" s="84">
        <f t="shared" si="7"/>
        <v>0</v>
      </c>
      <c r="AI101" s="64">
        <f t="shared" si="7"/>
        <v>18</v>
      </c>
      <c r="AJ101" s="64">
        <f t="shared" si="7"/>
        <v>37</v>
      </c>
      <c r="AK101" s="64">
        <f t="shared" si="7"/>
        <v>70</v>
      </c>
      <c r="AL101" s="64">
        <f t="shared" si="7"/>
        <v>166</v>
      </c>
      <c r="AM101" s="64">
        <f t="shared" si="7"/>
        <v>150</v>
      </c>
      <c r="AN101" s="64">
        <f t="shared" si="7"/>
        <v>251</v>
      </c>
      <c r="AO101" s="75">
        <f t="shared" si="7"/>
        <v>400</v>
      </c>
      <c r="AP101" s="172">
        <f>SUM(AP27,AP54:AP99)</f>
        <v>1321</v>
      </c>
      <c r="AQ101" s="172">
        <f>SUM(AQ27,AQ54:AQ72,AQ74:AQ99)</f>
        <v>1406</v>
      </c>
    </row>
    <row r="102" spans="1:43" ht="6" customHeight="1" x14ac:dyDescent="0.2">
      <c r="A102" s="41"/>
      <c r="B102" s="42"/>
      <c r="C102" s="42"/>
      <c r="D102" s="43"/>
      <c r="E102" s="43"/>
      <c r="F102" s="43"/>
      <c r="G102" s="43"/>
      <c r="H102" s="43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1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</row>
    <row r="103" spans="1:43" s="56" customFormat="1" x14ac:dyDescent="0.2">
      <c r="A103" s="268" t="s">
        <v>186</v>
      </c>
      <c r="B103" s="185">
        <f t="shared" ref="B103:S103" si="8">SUM(B101,B47)</f>
        <v>22150</v>
      </c>
      <c r="C103" s="185">
        <f t="shared" si="8"/>
        <v>2751</v>
      </c>
      <c r="D103" s="185">
        <f t="shared" si="8"/>
        <v>1584</v>
      </c>
      <c r="E103" s="266">
        <f t="shared" si="8"/>
        <v>1034</v>
      </c>
      <c r="F103" s="270">
        <f t="shared" si="8"/>
        <v>6289</v>
      </c>
      <c r="G103" s="270">
        <f t="shared" si="8"/>
        <v>3175</v>
      </c>
      <c r="H103" s="270">
        <f t="shared" si="8"/>
        <v>2941</v>
      </c>
      <c r="I103" s="271">
        <f t="shared" si="8"/>
        <v>133</v>
      </c>
      <c r="J103" s="271">
        <f t="shared" si="8"/>
        <v>173</v>
      </c>
      <c r="K103" s="275">
        <f t="shared" si="8"/>
        <v>618</v>
      </c>
      <c r="L103" s="185">
        <f t="shared" si="8"/>
        <v>3497.5</v>
      </c>
      <c r="M103" s="185">
        <f t="shared" si="8"/>
        <v>1884</v>
      </c>
      <c r="N103" s="185">
        <f t="shared" si="8"/>
        <v>1527</v>
      </c>
      <c r="O103" s="185">
        <f t="shared" si="8"/>
        <v>86.5</v>
      </c>
      <c r="P103" s="185">
        <f t="shared" si="8"/>
        <v>0</v>
      </c>
      <c r="Q103" s="185">
        <f t="shared" si="8"/>
        <v>0</v>
      </c>
      <c r="R103" s="185">
        <f t="shared" si="8"/>
        <v>0</v>
      </c>
      <c r="S103" s="185">
        <f t="shared" si="8"/>
        <v>0</v>
      </c>
      <c r="T103" s="268" t="s">
        <v>186</v>
      </c>
      <c r="U103" s="185">
        <f>SUM(U101,U47)</f>
        <v>437</v>
      </c>
      <c r="V103" s="185">
        <f>SUM(V101,V47)</f>
        <v>1110</v>
      </c>
      <c r="W103" s="185">
        <f>SUM(W101,W47)</f>
        <v>615</v>
      </c>
      <c r="X103" s="185">
        <f>SUM(X101,X47)</f>
        <v>1590</v>
      </c>
      <c r="Y103" s="185">
        <f t="shared" ref="Y103:AO103" si="9">SUM(Y101,Y47)</f>
        <v>119</v>
      </c>
      <c r="Z103" s="185">
        <f t="shared" si="9"/>
        <v>146</v>
      </c>
      <c r="AA103" s="185">
        <f t="shared" si="9"/>
        <v>105</v>
      </c>
      <c r="AB103" s="185">
        <f t="shared" si="9"/>
        <v>121</v>
      </c>
      <c r="AC103" s="185">
        <f t="shared" si="9"/>
        <v>118</v>
      </c>
      <c r="AD103" s="185">
        <f t="shared" si="9"/>
        <v>144</v>
      </c>
      <c r="AE103" s="185">
        <f t="shared" si="9"/>
        <v>598</v>
      </c>
      <c r="AF103" s="185">
        <f t="shared" si="9"/>
        <v>112</v>
      </c>
      <c r="AG103" s="185">
        <f t="shared" si="9"/>
        <v>0</v>
      </c>
      <c r="AH103" s="185">
        <f t="shared" si="9"/>
        <v>0</v>
      </c>
      <c r="AI103" s="185">
        <f t="shared" si="9"/>
        <v>76</v>
      </c>
      <c r="AJ103" s="185">
        <f t="shared" si="9"/>
        <v>150</v>
      </c>
      <c r="AK103" s="185">
        <f t="shared" si="9"/>
        <v>384</v>
      </c>
      <c r="AL103" s="185">
        <f t="shared" si="9"/>
        <v>842</v>
      </c>
      <c r="AM103" s="185">
        <f t="shared" si="9"/>
        <v>779</v>
      </c>
      <c r="AN103" s="185">
        <f t="shared" si="9"/>
        <v>1339</v>
      </c>
      <c r="AO103" s="207">
        <f t="shared" si="9"/>
        <v>1456</v>
      </c>
      <c r="AP103" s="127"/>
      <c r="AQ103" s="127"/>
    </row>
    <row r="104" spans="1:43" s="56" customFormat="1" x14ac:dyDescent="0.2">
      <c r="A104" s="269"/>
      <c r="B104" s="186"/>
      <c r="C104" s="186"/>
      <c r="D104" s="186"/>
      <c r="E104" s="267"/>
      <c r="F104" s="270"/>
      <c r="G104" s="270"/>
      <c r="H104" s="270"/>
      <c r="I104" s="271"/>
      <c r="J104" s="271"/>
      <c r="K104" s="276"/>
      <c r="L104" s="186"/>
      <c r="M104" s="186"/>
      <c r="N104" s="186"/>
      <c r="O104" s="186"/>
      <c r="P104" s="186"/>
      <c r="Q104" s="186"/>
      <c r="R104" s="186"/>
      <c r="S104" s="186"/>
      <c r="T104" s="269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208"/>
      <c r="AP104" s="127"/>
      <c r="AQ104" s="127"/>
    </row>
    <row r="105" spans="1:43" s="8" customFormat="1" ht="16.5" customHeight="1" x14ac:dyDescent="0.2">
      <c r="A105" s="176" t="s">
        <v>187</v>
      </c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1:43" ht="15" customHeight="1" x14ac:dyDescent="0.2">
      <c r="A106" s="178" t="s">
        <v>188</v>
      </c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9"/>
      <c r="Q106" s="180"/>
      <c r="R106" s="177"/>
      <c r="S106" s="177"/>
      <c r="T106" s="177"/>
    </row>
    <row r="107" spans="1:43" x14ac:dyDescent="0.2">
      <c r="A107" s="178" t="s">
        <v>189</v>
      </c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1:43" x14ac:dyDescent="0.2">
      <c r="A108" s="178" t="s">
        <v>190</v>
      </c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1:43" x14ac:dyDescent="0.2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</row>
    <row r="110" spans="1:43" x14ac:dyDescent="0.2">
      <c r="A110" s="178" t="s">
        <v>191</v>
      </c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</row>
    <row r="111" spans="1:43" x14ac:dyDescent="0.2">
      <c r="A111" s="176" t="s">
        <v>192</v>
      </c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</row>
    <row r="112" spans="1:43" x14ac:dyDescent="0.2">
      <c r="A112" s="178" t="s">
        <v>193</v>
      </c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</row>
    <row r="113" spans="1:20" x14ac:dyDescent="0.2">
      <c r="A113" s="178" t="s">
        <v>194</v>
      </c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</row>
    <row r="114" spans="1:20" x14ac:dyDescent="0.2">
      <c r="A114" s="178" t="s">
        <v>195</v>
      </c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</row>
    <row r="115" spans="1:20" x14ac:dyDescent="0.2">
      <c r="A115" s="183" t="s">
        <v>196</v>
      </c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</row>
    <row r="116" spans="1:20" x14ac:dyDescent="0.2">
      <c r="A116" s="56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8"/>
    </row>
    <row r="117" spans="1:20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8"/>
    </row>
    <row r="118" spans="1:20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8"/>
    </row>
    <row r="119" spans="1:20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8"/>
    </row>
    <row r="120" spans="1:20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8"/>
    </row>
    <row r="121" spans="1:20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8"/>
    </row>
    <row r="122" spans="1:20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8"/>
    </row>
    <row r="123" spans="1:20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8"/>
    </row>
    <row r="124" spans="1:20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8"/>
    </row>
    <row r="125" spans="1:20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8"/>
    </row>
    <row r="126" spans="1:20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8"/>
    </row>
    <row r="127" spans="1:20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8"/>
    </row>
    <row r="128" spans="1:20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8"/>
    </row>
    <row r="129" spans="2:20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8"/>
    </row>
    <row r="130" spans="2:20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8"/>
    </row>
    <row r="131" spans="2:20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8"/>
    </row>
    <row r="132" spans="2:20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8"/>
    </row>
    <row r="133" spans="2:20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8"/>
    </row>
    <row r="134" spans="2:20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8"/>
    </row>
    <row r="135" spans="2:20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8"/>
    </row>
    <row r="136" spans="2:20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8"/>
    </row>
    <row r="137" spans="2:20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8"/>
    </row>
    <row r="138" spans="2:20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8"/>
    </row>
    <row r="139" spans="2:20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8"/>
    </row>
    <row r="140" spans="2:20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8"/>
    </row>
    <row r="141" spans="2:20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8"/>
    </row>
    <row r="142" spans="2:20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8"/>
    </row>
    <row r="143" spans="2:20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8"/>
    </row>
    <row r="144" spans="2:20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8"/>
    </row>
    <row r="145" spans="2:20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8"/>
    </row>
    <row r="146" spans="2:20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8"/>
    </row>
    <row r="147" spans="2:20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8"/>
    </row>
    <row r="148" spans="2:20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8"/>
    </row>
    <row r="149" spans="2:20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8"/>
    </row>
    <row r="150" spans="2:20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8"/>
    </row>
    <row r="151" spans="2:20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8"/>
    </row>
    <row r="152" spans="2:20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8"/>
    </row>
    <row r="153" spans="2:20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8"/>
    </row>
    <row r="154" spans="2:20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8"/>
    </row>
    <row r="155" spans="2:20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8"/>
    </row>
    <row r="156" spans="2:20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8"/>
    </row>
    <row r="157" spans="2:20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8"/>
    </row>
    <row r="158" spans="2:20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8"/>
    </row>
    <row r="159" spans="2:20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8"/>
    </row>
    <row r="160" spans="2:20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8"/>
    </row>
    <row r="161" spans="2:20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8"/>
    </row>
    <row r="162" spans="2:20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8"/>
    </row>
    <row r="163" spans="2:20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8"/>
    </row>
    <row r="164" spans="2:20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8"/>
    </row>
    <row r="165" spans="2:20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8"/>
    </row>
    <row r="166" spans="2:20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8"/>
    </row>
    <row r="167" spans="2:20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8"/>
    </row>
    <row r="168" spans="2:20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8"/>
    </row>
    <row r="169" spans="2:20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8"/>
    </row>
    <row r="170" spans="2:20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8"/>
    </row>
    <row r="171" spans="2:20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8"/>
    </row>
    <row r="172" spans="2:20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8"/>
    </row>
    <row r="173" spans="2:20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8"/>
    </row>
    <row r="174" spans="2:20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8"/>
    </row>
    <row r="175" spans="2:20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8"/>
    </row>
    <row r="176" spans="2:20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8"/>
    </row>
    <row r="177" spans="2:20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8"/>
    </row>
    <row r="178" spans="2:20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8"/>
    </row>
    <row r="179" spans="2:20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8"/>
    </row>
    <row r="180" spans="2:20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8"/>
    </row>
    <row r="181" spans="2:20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8"/>
    </row>
    <row r="182" spans="2:20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8"/>
    </row>
  </sheetData>
  <mergeCells count="99">
    <mergeCell ref="AI8:AN8"/>
    <mergeCell ref="AE49:AH49"/>
    <mergeCell ref="AI49:AN49"/>
    <mergeCell ref="AE50:AF51"/>
    <mergeCell ref="AI9:AN9"/>
    <mergeCell ref="AI50:AN50"/>
    <mergeCell ref="AI51:AJ51"/>
    <mergeCell ref="AK51:AL51"/>
    <mergeCell ref="I103:I104"/>
    <mergeCell ref="AE8:AH8"/>
    <mergeCell ref="AD103:AD104"/>
    <mergeCell ref="J103:J104"/>
    <mergeCell ref="Y103:Y104"/>
    <mergeCell ref="Z103:Z104"/>
    <mergeCell ref="U103:U104"/>
    <mergeCell ref="V103:V104"/>
    <mergeCell ref="AC103:AC104"/>
    <mergeCell ref="T103:T104"/>
    <mergeCell ref="AA103:AA104"/>
    <mergeCell ref="S103:S104"/>
    <mergeCell ref="W103:W104"/>
    <mergeCell ref="K103:K104"/>
    <mergeCell ref="P103:P104"/>
    <mergeCell ref="T45:Z45"/>
    <mergeCell ref="D103:D104"/>
    <mergeCell ref="E103:E104"/>
    <mergeCell ref="F50:H51"/>
    <mergeCell ref="A103:A104"/>
    <mergeCell ref="B103:B104"/>
    <mergeCell ref="C103:C104"/>
    <mergeCell ref="B50:B52"/>
    <mergeCell ref="F103:F104"/>
    <mergeCell ref="G103:G104"/>
    <mergeCell ref="H103:H104"/>
    <mergeCell ref="R50:R51"/>
    <mergeCell ref="S50:S51"/>
    <mergeCell ref="S9:S10"/>
    <mergeCell ref="C8:J8"/>
    <mergeCell ref="R9:R10"/>
    <mergeCell ref="A45:D45"/>
    <mergeCell ref="C50:E51"/>
    <mergeCell ref="C49:J49"/>
    <mergeCell ref="I50:J51"/>
    <mergeCell ref="P50:Q51"/>
    <mergeCell ref="L49:O51"/>
    <mergeCell ref="K49:K51"/>
    <mergeCell ref="P49:S49"/>
    <mergeCell ref="Y8:AD8"/>
    <mergeCell ref="P8:S8"/>
    <mergeCell ref="P9:Q10"/>
    <mergeCell ref="Y9:Z10"/>
    <mergeCell ref="AA9:AB10"/>
    <mergeCell ref="AC9:AD10"/>
    <mergeCell ref="A6:D6"/>
    <mergeCell ref="L8:O10"/>
    <mergeCell ref="K8:K10"/>
    <mergeCell ref="C9:E10"/>
    <mergeCell ref="F9:H10"/>
    <mergeCell ref="B9:B11"/>
    <mergeCell ref="I9:J10"/>
    <mergeCell ref="AO103:AO104"/>
    <mergeCell ref="AO8:AO11"/>
    <mergeCell ref="AO49:AO52"/>
    <mergeCell ref="Y49:AD49"/>
    <mergeCell ref="T6:Y6"/>
    <mergeCell ref="U8:X8"/>
    <mergeCell ref="AC50:AD51"/>
    <mergeCell ref="AM51:AN51"/>
    <mergeCell ref="AA50:AB51"/>
    <mergeCell ref="U50:V51"/>
    <mergeCell ref="W50:X51"/>
    <mergeCell ref="Y50:Z51"/>
    <mergeCell ref="AL103:AL104"/>
    <mergeCell ref="AI103:AI104"/>
    <mergeCell ref="AH103:AH104"/>
    <mergeCell ref="AJ103:AJ104"/>
    <mergeCell ref="AN103:AN104"/>
    <mergeCell ref="AE9:AF10"/>
    <mergeCell ref="AK10:AL10"/>
    <mergeCell ref="AM10:AN10"/>
    <mergeCell ref="AI10:AJ10"/>
    <mergeCell ref="AG9:AH10"/>
    <mergeCell ref="AK103:AK104"/>
    <mergeCell ref="AF103:AF104"/>
    <mergeCell ref="AG103:AG104"/>
    <mergeCell ref="AE103:AE104"/>
    <mergeCell ref="U49:X49"/>
    <mergeCell ref="U9:V10"/>
    <mergeCell ref="W9:X10"/>
    <mergeCell ref="AG50:AH51"/>
    <mergeCell ref="AM103:AM104"/>
    <mergeCell ref="AB103:AB104"/>
    <mergeCell ref="X103:X104"/>
    <mergeCell ref="R103:R104"/>
    <mergeCell ref="Q103:Q104"/>
    <mergeCell ref="L103:L104"/>
    <mergeCell ref="M103:M104"/>
    <mergeCell ref="N103:N104"/>
    <mergeCell ref="O103:O104"/>
  </mergeCells>
  <phoneticPr fontId="0" type="noConversion"/>
  <printOptions horizontalCentered="1"/>
  <pageMargins left="0.19685039370078741" right="0.19685039370078741" top="0.23622047244094491" bottom="0.31496062992125984" header="0.15748031496062992" footer="0.15748031496062992"/>
  <pageSetup paperSize="9" orientation="landscape"/>
  <headerFooter alignWithMargins="0">
    <oddFooter>&amp;L&amp;8Seite &amp;P von &amp;N&amp;R&amp;8  &amp;D</oddFooter>
  </headerFooter>
  <rowBreaks count="1" manualBreakCount="1">
    <brk id="43" max="104857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4"/>
  <sheetViews>
    <sheetView tabSelected="1" view="pageBreakPreview" zoomScaleNormal="100" zoomScaleSheetLayoutView="100" workbookViewId="0">
      <selection activeCell="D5" sqref="D5"/>
    </sheetView>
  </sheetViews>
  <sheetFormatPr baseColWidth="10" defaultRowHeight="12.75" x14ac:dyDescent="0.2"/>
  <cols>
    <col min="1" max="1" width="35.7109375" style="1" customWidth="1"/>
    <col min="2" max="2" width="13.5703125" style="1" customWidth="1"/>
    <col min="3" max="3" width="12.85546875" style="1" customWidth="1"/>
    <col min="4" max="4" width="12.42578125" style="118" customWidth="1"/>
    <col min="5" max="5" width="8" style="118" customWidth="1"/>
    <col min="6" max="6" width="8.7109375" style="118" customWidth="1"/>
    <col min="7" max="7" width="10.5703125" style="119" customWidth="1"/>
    <col min="8" max="8" width="11.7109375" style="1" customWidth="1"/>
    <col min="9" max="9" width="12.42578125" style="118" customWidth="1"/>
  </cols>
  <sheetData>
    <row r="3" spans="1:9" x14ac:dyDescent="0.2">
      <c r="A3" s="1" t="s">
        <v>197</v>
      </c>
    </row>
    <row r="5" spans="1:9" x14ac:dyDescent="0.2">
      <c r="A5" s="120" t="s">
        <v>0</v>
      </c>
    </row>
    <row r="7" spans="1:9" ht="30" customHeight="1" x14ac:dyDescent="0.2">
      <c r="A7" s="121" t="s">
        <v>1</v>
      </c>
      <c r="B7" s="121" t="s">
        <v>2</v>
      </c>
      <c r="C7" s="121" t="s">
        <v>3</v>
      </c>
      <c r="D7" s="122" t="s">
        <v>4</v>
      </c>
      <c r="E7" s="283" t="s">
        <v>5</v>
      </c>
      <c r="F7" s="284"/>
      <c r="G7" s="123"/>
      <c r="H7" s="121" t="s">
        <v>6</v>
      </c>
      <c r="I7" s="122" t="s">
        <v>7</v>
      </c>
    </row>
    <row r="8" spans="1:9" ht="13.5" customHeight="1" x14ac:dyDescent="0.2">
      <c r="A8" s="134"/>
      <c r="B8" s="134"/>
      <c r="C8" s="134"/>
      <c r="D8" s="123"/>
      <c r="E8" s="135" t="s">
        <v>8</v>
      </c>
      <c r="F8" s="135" t="s">
        <v>9</v>
      </c>
      <c r="G8" s="123"/>
      <c r="H8" s="146"/>
      <c r="I8" s="147"/>
    </row>
    <row r="9" spans="1:9" ht="25.5" x14ac:dyDescent="0.2">
      <c r="A9" s="141" t="s">
        <v>10</v>
      </c>
      <c r="B9" s="124">
        <v>200</v>
      </c>
      <c r="C9" s="124">
        <f>SUM(Tabelle1!M82+Tabelle1!E82+Tabelle1!I82+Tabelle1!M89+Tabelle1!E89+Tabelle1!I89+Tabelle1!M91+Tabelle1!E91+Tabelle1!I91+Tabelle1!M57+Tabelle1!E57+Tabelle1!I57+Tabelle1!M58+Tabelle1!E58+Tabelle1!I58+Tabelle1!M94+Tabelle1!E94+Tabelle1!I94+Tabelle1!M59+Tabelle1!E59+Tabelle1!I59)</f>
        <v>125.5</v>
      </c>
      <c r="D9" s="125">
        <f t="shared" ref="D9:D22" si="0">SUM(((100/B9)*C9)/100)</f>
        <v>0.62749999999999995</v>
      </c>
      <c r="E9" s="136"/>
      <c r="F9" s="136">
        <f>SUM((Tabelle1!G82/2)+(Tabelle1!G89/2)+(Tabelle1!G91/2)+(Tabelle1!G57/2)+(Tabelle1!G58/2)+(Tabelle1!G56/2)+(Tabelle1!G94/2)+(Tabelle1!G59/2))</f>
        <v>96.5</v>
      </c>
      <c r="H9" s="143">
        <f>SUM(Tabelle1!O82+Tabelle1!O89+Tabelle1!O91+Tabelle1!O57+Tabelle1!O58+Tabelle1!O56+Tabelle1!O59+Tabelle1!O94)</f>
        <v>8</v>
      </c>
      <c r="I9" s="145">
        <f>SUM(((100/B16)*H9)/100)</f>
        <v>0.16</v>
      </c>
    </row>
    <row r="10" spans="1:9" x14ac:dyDescent="0.2">
      <c r="A10" s="141" t="s">
        <v>11</v>
      </c>
      <c r="B10" s="124">
        <v>70</v>
      </c>
      <c r="C10" s="124">
        <f>SUM(Tabelle1!M56+Tabelle1!E56+Tabelle1!I56)</f>
        <v>70.5</v>
      </c>
      <c r="D10" s="125">
        <f t="shared" si="0"/>
        <v>1.0071428571428571</v>
      </c>
      <c r="E10" s="136"/>
      <c r="F10" s="136">
        <f>SUM((Tabelle1!G56/2))</f>
        <v>13</v>
      </c>
      <c r="H10" s="143"/>
      <c r="I10" s="145"/>
    </row>
    <row r="11" spans="1:9" x14ac:dyDescent="0.2">
      <c r="A11" s="124" t="s">
        <v>12</v>
      </c>
      <c r="B11" s="124">
        <v>110</v>
      </c>
      <c r="C11" s="124">
        <f>SUM(Tabelle1!M62+Tabelle1!E62+Tabelle1!I62)</f>
        <v>111</v>
      </c>
      <c r="D11" s="125">
        <f t="shared" si="0"/>
        <v>1.009090909090909</v>
      </c>
      <c r="E11" s="137"/>
      <c r="F11" s="137">
        <f>SUM((Tabelle1!G62/2))</f>
        <v>3.5</v>
      </c>
      <c r="H11" s="143">
        <f>SUM(Tabelle1!O62)</f>
        <v>0</v>
      </c>
      <c r="I11" s="145">
        <f>SUM(((100/B16)*H11)/100)</f>
        <v>0</v>
      </c>
    </row>
    <row r="12" spans="1:9" x14ac:dyDescent="0.2">
      <c r="A12" s="124" t="s">
        <v>13</v>
      </c>
      <c r="B12" s="124">
        <v>470</v>
      </c>
      <c r="C12" s="124">
        <f>SUM(Tabelle1!M70+Tabelle1!E70+Tabelle1!I70)</f>
        <v>456</v>
      </c>
      <c r="D12" s="125">
        <f>SUM(((100/B12)*C12)/100)</f>
        <v>0.97021276595744677</v>
      </c>
      <c r="E12" s="137"/>
      <c r="F12" s="137"/>
      <c r="H12" s="143"/>
      <c r="I12" s="145"/>
    </row>
    <row r="13" spans="1:9" x14ac:dyDescent="0.2">
      <c r="A13" s="124" t="s">
        <v>14</v>
      </c>
      <c r="B13" s="124">
        <v>100</v>
      </c>
      <c r="C13" s="124">
        <f>SUM(Tabelle1!M64+Tabelle1!E64+Tabelle1!I64+Tabelle1!M81+Tabelle1!E81+Tabelle1!I81+Tabelle1!M85+Tabelle1!E85+Tabelle1!I85+Tabelle1!M86+Tabelle1!E86+Tabelle1!I86+Tabelle1!M96+Tabelle1!E96+Tabelle1!I96+Tabelle1!M28+Tabelle1!E28+Tabelle1!I28)</f>
        <v>19</v>
      </c>
      <c r="D13" s="125">
        <f t="shared" si="0"/>
        <v>0.19</v>
      </c>
      <c r="E13" s="137"/>
      <c r="F13" s="137">
        <f>SUM((Tabelle1!G67/2)+(Tabelle1!G64/2)+(Tabelle1!G70/2)+(Tabelle1!G81/2)+(Tabelle1!G65/2)+(Tabelle1!G85/2)+(Tabelle1!G86/2))</f>
        <v>406</v>
      </c>
      <c r="H13" s="143">
        <f>SUM(Tabelle1!O67+Tabelle1!O64+Tabelle1!O70+Tabelle1!O81+Tabelle1!O65+Tabelle1!O85+Tabelle1!O86)</f>
        <v>5.5</v>
      </c>
      <c r="I13" s="145">
        <f>SUM(((100/B16)*H13)/100)</f>
        <v>0.11</v>
      </c>
    </row>
    <row r="14" spans="1:9" x14ac:dyDescent="0.2">
      <c r="A14" s="124" t="s">
        <v>15</v>
      </c>
      <c r="B14" s="124">
        <v>230</v>
      </c>
      <c r="C14" s="124">
        <f>SUM(Tabelle1!M87+Tabelle1!E87+Tabelle1!I87+Tabelle1!M88+Tabelle1!E88+Tabelle1!I88+Tabelle1!M80+Tabelle1!E80+Tabelle1!I80+Tabelle1!M69+Tabelle1!E69+Tabelle1!I69)</f>
        <v>156</v>
      </c>
      <c r="D14" s="125">
        <f t="shared" si="0"/>
        <v>0.67826086956521736</v>
      </c>
      <c r="E14" s="137"/>
      <c r="F14" s="137">
        <f>SUM((Tabelle1!G87/2)+(Tabelle1!G88/2)+(Tabelle1!G79/2)+(Tabelle1!G80/2)+(Tabelle1!G69/2))</f>
        <v>88.5</v>
      </c>
      <c r="H14" s="143">
        <f>SUM(Tabelle1!O87+Tabelle1!O88+Tabelle1!O79+Tabelle1!O80+Tabelle1!O69)</f>
        <v>0</v>
      </c>
      <c r="I14" s="145">
        <f>SUM(((100/B16)*H14)/100)</f>
        <v>0</v>
      </c>
    </row>
    <row r="15" spans="1:9" x14ac:dyDescent="0.2">
      <c r="A15" s="124" t="s">
        <v>16</v>
      </c>
      <c r="B15" s="124">
        <v>270</v>
      </c>
      <c r="C15" s="124">
        <f>SUM(Tabelle1!M75+Tabelle1!E75+Tabelle1!I75+Tabelle1!M68+Tabelle1!E68+Tabelle1!I68+Tabelle1!M71+Tabelle1!E71+Tabelle1!I71+Tabelle1!M79+Tabelle1!E79+Tabelle1!I79+Tabelle1!M78+Tabelle1!E78+Tabelle1!I78+Tabelle1!M93+Tabelle1!E93+Tabelle1!I93+Tabelle1!M72+Tabelle1!E72+Tabelle1!I72+Tabelle1!M60+Tabelle1!E60+Tabelle1!I60+Tabelle1!M84+Tabelle1!E84+Tabelle1!I84+Tabelle1!M67+Tabelle1!E67+Tabelle1!I67+Tabelle1!M95+Tabelle1!E95+Tabelle1!I95+Tabelle1!M92+Tabelle1!E92+Tabelle1!I92+Tabelle1!M61+Tabelle1!E61+Tabelle1!I61+Tabelle1!M74+Tabelle1!E74+Tabelle1!I74+Tabelle1!M98+Tabelle1!E98+Tabelle1!I98+Tabelle1!M26+Tabelle1!E26+Tabelle1!I26)</f>
        <v>282.5</v>
      </c>
      <c r="D15" s="125">
        <f t="shared" si="0"/>
        <v>1.0462962962962963</v>
      </c>
      <c r="E15" s="137"/>
      <c r="F15" s="137">
        <f>SUM((Tabelle1!G75/2)+(Tabelle1!G76/2)+(Tabelle1!G77/2)+(Tabelle1!G68/2)+(Tabelle1!G71/2)+(Tabelle1!G78/2)+(Tabelle1!G92/2)+(Tabelle1!G72/2)+(Tabelle1!G83/2)+(Tabelle1!G60/2))</f>
        <v>170</v>
      </c>
      <c r="H15" s="143">
        <f>SUM(Tabelle1!O75+Tabelle1!O76+Tabelle1!O77+Tabelle1!O68+Tabelle1!O71+Tabelle1!O78+Tabelle1!O92+Tabelle1!O72+Tabelle1!O83+Tabelle1!O60)</f>
        <v>26</v>
      </c>
      <c r="I15" s="145">
        <f>SUM(((100/B16)*H15)/100)</f>
        <v>0.52</v>
      </c>
    </row>
    <row r="16" spans="1:9" x14ac:dyDescent="0.2">
      <c r="A16" s="143" t="s">
        <v>17</v>
      </c>
      <c r="B16" s="143">
        <v>50</v>
      </c>
      <c r="C16" s="144">
        <f>SUM(Tabelle1!I56+Tabelle1!I57+Tabelle1!I58+Tabelle1!I59+Tabelle1!I60+Tabelle1!I61+Tabelle1!I62+Tabelle1!I63+Tabelle1!I64+Tabelle1!I65+Tabelle1!I66+Tabelle1!I67+Tabelle1!I68+Tabelle1!I69+Tabelle1!I70+Tabelle1!I71+Tabelle1!I72+Tabelle1!I73+Tabelle1!I74+Tabelle1!I75+Tabelle1!I76+Tabelle1!I78+Tabelle1!I79+Tabelle1!I80+Tabelle1!I81+Tabelle1!I82+Tabelle1!I83+Tabelle1!I84+Tabelle1!I85+Tabelle1!I86+Tabelle1!I87+Tabelle1!I88+Tabelle1!I89+Tabelle1!I90+Tabelle1!I91+Tabelle1!I92+Tabelle1!I93+Tabelle1!I94+Tabelle1!I95+Tabelle1!I96+Tabelle1!I97+Tabelle1!I98+Tabelle1!I26+Tabelle1!I27+Tabelle1!I28)</f>
        <v>66</v>
      </c>
      <c r="D16" s="145">
        <f t="shared" si="0"/>
        <v>1.32</v>
      </c>
      <c r="E16" s="158"/>
      <c r="F16" s="158"/>
      <c r="G16" s="126"/>
      <c r="H16" s="148"/>
      <c r="I16" s="149"/>
    </row>
    <row r="17" spans="1:9" x14ac:dyDescent="0.2">
      <c r="A17" s="143" t="s">
        <v>18</v>
      </c>
      <c r="B17" s="143">
        <v>60</v>
      </c>
      <c r="C17" s="144">
        <f>SUM(Tabelle1!M77+Tabelle1!E77+Tabelle1!I77)</f>
        <v>64</v>
      </c>
      <c r="D17" s="145">
        <f>SUM(((100/B17)*C17)/100)</f>
        <v>1.0666666666666667</v>
      </c>
      <c r="E17" s="157"/>
      <c r="F17" s="157">
        <f>SUM((Tabelle1!G77/2))</f>
        <v>0</v>
      </c>
      <c r="G17" s="126"/>
      <c r="H17" s="154">
        <f>SUM(Tabelle1!O77)</f>
        <v>2.5</v>
      </c>
      <c r="I17" s="162">
        <f>SUM(((100/B16)*H17)/100)</f>
        <v>0.05</v>
      </c>
    </row>
    <row r="18" spans="1:9" x14ac:dyDescent="0.2">
      <c r="A18" s="143" t="s">
        <v>19</v>
      </c>
      <c r="B18" s="143">
        <v>50</v>
      </c>
      <c r="C18" s="144">
        <f>SUM(Tabelle1!M66+Tabelle1!E66+Tabelle1!I66+Tabelle1!M76+Tabelle1!E76+Tabelle1!I76+Tabelle1!M83+Tabelle1!E83+Tabelle1!I83)</f>
        <v>26.5</v>
      </c>
      <c r="D18" s="145">
        <f>SUM(((100/B18)*C18)/100)</f>
        <v>0.53</v>
      </c>
      <c r="E18" s="157"/>
      <c r="F18" s="157">
        <f>SUM((Tabelle1!G66/2)+(Tabelle1!G76/2)+(Tabelle1!G83/2))</f>
        <v>2</v>
      </c>
      <c r="G18" s="126"/>
      <c r="H18" s="154">
        <f>SUM(Tabelle1!O66+Tabelle1!O76+Tabelle1!O83)</f>
        <v>10</v>
      </c>
      <c r="I18" s="162">
        <f>SUM(((100/B16)*H18)/100)</f>
        <v>0.2</v>
      </c>
    </row>
    <row r="19" spans="1:9" x14ac:dyDescent="0.2">
      <c r="A19" s="143" t="s">
        <v>20</v>
      </c>
      <c r="B19" s="143">
        <v>40</v>
      </c>
      <c r="C19" s="144">
        <f>SUM(Tabelle1!M65+Tabelle1!E65+Tabelle1!I65)</f>
        <v>37.5</v>
      </c>
      <c r="D19" s="145">
        <f>SUM(((100/B19)*C19)/100)</f>
        <v>0.9375</v>
      </c>
      <c r="E19" s="157"/>
      <c r="F19" s="157">
        <f>SUM((Tabelle1!G65/2))</f>
        <v>9</v>
      </c>
      <c r="G19" s="126"/>
      <c r="H19" s="154">
        <f>SUM(Tabelle1!O65)</f>
        <v>2.5</v>
      </c>
      <c r="I19" s="162">
        <f>SUM(((100/B16)*H19)/100)</f>
        <v>0.05</v>
      </c>
    </row>
    <row r="20" spans="1:9" x14ac:dyDescent="0.2">
      <c r="A20" s="143" t="s">
        <v>21</v>
      </c>
      <c r="B20" s="143">
        <v>50</v>
      </c>
      <c r="C20" s="144">
        <f>SUM(Tabelle1!M97+Tabelle1!E97+Tabelle1!I97)</f>
        <v>49</v>
      </c>
      <c r="D20" s="145">
        <f>SUM(((100/B20)*C20)/100)</f>
        <v>0.98</v>
      </c>
      <c r="E20" s="157"/>
      <c r="F20" s="157">
        <f>SUM((Tabelle1!G97/2))</f>
        <v>0</v>
      </c>
      <c r="G20" s="126"/>
      <c r="H20" s="154">
        <f>SUM(Tabelle1!O97)</f>
        <v>0</v>
      </c>
      <c r="I20" s="162">
        <f>SUM(((100/B16)*H20)/100)</f>
        <v>0</v>
      </c>
    </row>
    <row r="21" spans="1:9" x14ac:dyDescent="0.2">
      <c r="A21" s="163" t="s">
        <v>22</v>
      </c>
      <c r="B21" s="143">
        <v>50</v>
      </c>
      <c r="C21" s="144">
        <f>SUM(Tabelle1!M27+Tabelle1!E27+Tabelle1!I27)</f>
        <v>6</v>
      </c>
      <c r="D21" s="145">
        <f>SUM(((100/B21)*C21)/100)</f>
        <v>0.12</v>
      </c>
      <c r="E21" s="157"/>
      <c r="F21" s="157">
        <f>SUM((Tabelle1!G27/2))</f>
        <v>1</v>
      </c>
      <c r="G21" s="126"/>
      <c r="H21" s="154">
        <f>SUM(Tabelle1!O27)</f>
        <v>0</v>
      </c>
      <c r="I21" s="162">
        <f>SUM(((100/B16)*H21)/100)</f>
        <v>0</v>
      </c>
    </row>
    <row r="22" spans="1:9" s="120" customFormat="1" x14ac:dyDescent="0.2">
      <c r="A22" s="127" t="s">
        <v>23</v>
      </c>
      <c r="B22" s="127">
        <f>SUM(B9:B21)</f>
        <v>1750</v>
      </c>
      <c r="C22" s="127">
        <f>SUM(C9:C21)</f>
        <v>1469.5</v>
      </c>
      <c r="D22" s="128">
        <f t="shared" si="0"/>
        <v>0.83971428571428575</v>
      </c>
      <c r="E22" s="159"/>
      <c r="F22" s="139"/>
      <c r="G22" s="129"/>
      <c r="H22" s="150" t="e">
        <f>SUM(H9+H11+H13+H14+H15+#REF!)</f>
        <v>#REF!</v>
      </c>
      <c r="I22" s="151" t="e">
        <f>SUM(((100/B16)*H22)/100)</f>
        <v>#REF!</v>
      </c>
    </row>
    <row r="23" spans="1:9" x14ac:dyDescent="0.2">
      <c r="E23" s="140"/>
      <c r="F23" s="140"/>
      <c r="H23" s="152"/>
      <c r="I23" s="153"/>
    </row>
    <row r="24" spans="1:9" x14ac:dyDescent="0.2">
      <c r="A24" s="2"/>
      <c r="B24" s="2"/>
      <c r="C24" s="2"/>
      <c r="D24" s="131"/>
      <c r="E24" s="138"/>
      <c r="F24" s="138"/>
      <c r="H24" s="155"/>
      <c r="I24" s="156"/>
    </row>
    <row r="26" spans="1:9" x14ac:dyDescent="0.2">
      <c r="A26" s="120" t="s">
        <v>24</v>
      </c>
    </row>
    <row r="27" spans="1:9" x14ac:dyDescent="0.2">
      <c r="A27" s="120"/>
    </row>
    <row r="28" spans="1:9" ht="30" customHeight="1" x14ac:dyDescent="0.2">
      <c r="A28" s="121" t="s">
        <v>1</v>
      </c>
      <c r="B28" s="121" t="s">
        <v>2</v>
      </c>
      <c r="C28" s="121" t="s">
        <v>3</v>
      </c>
      <c r="D28" s="122" t="s">
        <v>4</v>
      </c>
      <c r="E28" s="283" t="s">
        <v>25</v>
      </c>
      <c r="F28" s="285"/>
      <c r="G28" s="123"/>
      <c r="H28" s="121" t="s">
        <v>6</v>
      </c>
      <c r="I28" s="122" t="s">
        <v>7</v>
      </c>
    </row>
    <row r="29" spans="1:9" ht="8.1" customHeight="1" x14ac:dyDescent="0.2">
      <c r="A29" s="134"/>
      <c r="B29" s="134"/>
      <c r="C29" s="134"/>
      <c r="D29" s="123"/>
      <c r="E29" s="135" t="s">
        <v>8</v>
      </c>
      <c r="F29" s="135" t="s">
        <v>9</v>
      </c>
      <c r="G29" s="123"/>
      <c r="H29" s="146"/>
      <c r="I29" s="147"/>
    </row>
    <row r="30" spans="1:9" x14ac:dyDescent="0.2">
      <c r="A30" s="142" t="s">
        <v>26</v>
      </c>
      <c r="B30" s="124">
        <v>90</v>
      </c>
      <c r="C30" s="124">
        <f>SUM(Tabelle1!C34)</f>
        <v>112</v>
      </c>
      <c r="D30" s="125">
        <f>SUM(((100/B30)*C30)/100)</f>
        <v>1.2444444444444445</v>
      </c>
      <c r="E30" s="136" t="s">
        <v>27</v>
      </c>
      <c r="F30" s="136">
        <f>SUM(Tabelle1!D34)</f>
        <v>26</v>
      </c>
      <c r="H30" s="143">
        <f>SUM(Tabelle1!I34)</f>
        <v>16</v>
      </c>
      <c r="I30" s="145">
        <f>SUM(((100/B42)*H30)/100)</f>
        <v>0.18823529411764706</v>
      </c>
    </row>
    <row r="31" spans="1:9" x14ac:dyDescent="0.2">
      <c r="A31" s="130" t="s">
        <v>28</v>
      </c>
      <c r="B31" s="124">
        <v>50</v>
      </c>
      <c r="C31" s="124">
        <f>SUM(Tabelle1!C32)</f>
        <v>34</v>
      </c>
      <c r="D31" s="125">
        <f>SUM(((100/B31)*C31)/100)</f>
        <v>0.68</v>
      </c>
      <c r="E31" s="137" t="s">
        <v>29</v>
      </c>
      <c r="F31" s="137">
        <f>SUM(Tabelle1!D32)</f>
        <v>9</v>
      </c>
      <c r="H31" s="143">
        <f>SUM(Tabelle1!I32)</f>
        <v>2</v>
      </c>
      <c r="I31" s="145">
        <f>SUM(((100/B42)*H31)/100)</f>
        <v>2.3529411764705882E-2</v>
      </c>
    </row>
    <row r="32" spans="1:9" x14ac:dyDescent="0.2">
      <c r="A32" s="130" t="s">
        <v>30</v>
      </c>
      <c r="B32" s="124">
        <v>25</v>
      </c>
      <c r="C32" s="124">
        <f>SUM(Tabelle1!C33)</f>
        <v>19</v>
      </c>
      <c r="D32" s="125">
        <f>SUM(((100/B32)*C32)/100)</f>
        <v>0.76</v>
      </c>
      <c r="E32" s="137" t="s">
        <v>31</v>
      </c>
      <c r="F32" s="137">
        <f>SUM(Tabelle1!D33)</f>
        <v>12</v>
      </c>
      <c r="H32" s="143">
        <f>SUM(Tabelle1!I33)</f>
        <v>0</v>
      </c>
      <c r="I32" s="145">
        <f>SUM(((100/B42)*H32)/100)</f>
        <v>0</v>
      </c>
    </row>
    <row r="33" spans="1:9" x14ac:dyDescent="0.2">
      <c r="A33" s="130" t="s">
        <v>32</v>
      </c>
      <c r="B33" s="124">
        <v>65</v>
      </c>
      <c r="C33" s="124">
        <f>SUM(Tabelle1!C19)</f>
        <v>12</v>
      </c>
      <c r="D33" s="125">
        <f>SUM(((100/B33)*C33)/100)</f>
        <v>0.18461538461538463</v>
      </c>
      <c r="E33" s="137" t="s">
        <v>33</v>
      </c>
      <c r="F33" s="137">
        <f>SUM(Tabelle1!D19)</f>
        <v>11</v>
      </c>
      <c r="H33" s="143">
        <f>SUM(Tabelle1!I19)</f>
        <v>0</v>
      </c>
      <c r="I33" s="145">
        <f>SUM(((100/B42)*H33)/100)</f>
        <v>0</v>
      </c>
    </row>
    <row r="34" spans="1:9" x14ac:dyDescent="0.2">
      <c r="A34" s="2"/>
      <c r="B34" s="2"/>
      <c r="C34" s="2"/>
      <c r="D34" s="131"/>
      <c r="E34" s="138"/>
      <c r="F34" s="138"/>
      <c r="H34" s="155"/>
      <c r="I34" s="156"/>
    </row>
    <row r="35" spans="1:9" x14ac:dyDescent="0.2">
      <c r="A35" s="124" t="s">
        <v>34</v>
      </c>
      <c r="B35" s="124">
        <v>80</v>
      </c>
      <c r="C35" s="124">
        <f>SUM(Tabelle1!C15)</f>
        <v>129</v>
      </c>
      <c r="D35" s="125">
        <f>SUM(((100/B35)*C35)/100)</f>
        <v>1.6125</v>
      </c>
      <c r="E35" s="137" t="s">
        <v>35</v>
      </c>
      <c r="F35" s="137">
        <f>SUM(Tabelle1!D15)</f>
        <v>102</v>
      </c>
      <c r="G35" s="133"/>
      <c r="H35" s="143">
        <f>SUM(Tabelle1!I15)</f>
        <v>7</v>
      </c>
      <c r="I35" s="145">
        <f>SUM(((100/B42)*H35)/100)</f>
        <v>8.2352941176470601E-2</v>
      </c>
    </row>
    <row r="36" spans="1:9" x14ac:dyDescent="0.2">
      <c r="A36" s="124" t="s">
        <v>36</v>
      </c>
      <c r="B36" s="124">
        <v>280</v>
      </c>
      <c r="C36" s="124">
        <f>SUM(Tabelle1!C17+Tabelle1!C21)</f>
        <v>190</v>
      </c>
      <c r="D36" s="125">
        <f t="shared" ref="D36:D50" si="1">SUM(((100/B36)*C36)/100)</f>
        <v>0.6785714285714286</v>
      </c>
      <c r="E36" s="137" t="s">
        <v>37</v>
      </c>
      <c r="F36" s="137">
        <f>SUM(Tabelle1!D17+Tabelle1!D21)</f>
        <v>60</v>
      </c>
      <c r="H36" s="143">
        <f>SUM(Tabelle1!I17+Tabelle1!I21)</f>
        <v>8</v>
      </c>
      <c r="I36" s="145">
        <f>SUM(((100/B42)*H36)/100)</f>
        <v>9.4117647058823528E-2</v>
      </c>
    </row>
    <row r="37" spans="1:9" x14ac:dyDescent="0.2">
      <c r="A37" s="124" t="s">
        <v>38</v>
      </c>
      <c r="B37" s="124">
        <v>100</v>
      </c>
      <c r="C37" s="124">
        <f>SUM(Tabelle1!C18)</f>
        <v>130</v>
      </c>
      <c r="D37" s="125">
        <f t="shared" si="1"/>
        <v>1.3</v>
      </c>
      <c r="E37" s="160" t="s">
        <v>39</v>
      </c>
      <c r="F37" s="137">
        <f>SUM(Tabelle1!D18)</f>
        <v>91</v>
      </c>
      <c r="H37" s="143">
        <f>SUM(Tabelle1!I18)</f>
        <v>7</v>
      </c>
      <c r="I37" s="145">
        <f>SUM(((100/B42)*H37)/100)</f>
        <v>8.2352941176470601E-2</v>
      </c>
    </row>
    <row r="38" spans="1:9" x14ac:dyDescent="0.2">
      <c r="A38" s="124" t="s">
        <v>40</v>
      </c>
      <c r="B38" s="124">
        <v>45</v>
      </c>
      <c r="C38" s="124">
        <f>SUM(Tabelle1!C20)</f>
        <v>27</v>
      </c>
      <c r="D38" s="125">
        <f t="shared" si="1"/>
        <v>0.6</v>
      </c>
      <c r="E38" s="160" t="s">
        <v>41</v>
      </c>
      <c r="F38" s="137">
        <f>SUM(Tabelle1!D20)</f>
        <v>13</v>
      </c>
      <c r="H38" s="143">
        <f>SUM(Tabelle1!I20)</f>
        <v>2</v>
      </c>
      <c r="I38" s="145">
        <f>SUM(((100/B42)*H38)/100)</f>
        <v>2.3529411764705882E-2</v>
      </c>
    </row>
    <row r="39" spans="1:9" x14ac:dyDescent="0.2">
      <c r="A39" s="142" t="s">
        <v>42</v>
      </c>
      <c r="B39" s="124">
        <v>66</v>
      </c>
      <c r="C39" s="124">
        <f>SUM(Tabelle1!C24)</f>
        <v>55</v>
      </c>
      <c r="D39" s="125">
        <f t="shared" si="1"/>
        <v>0.83333333333333326</v>
      </c>
      <c r="E39" s="160" t="s">
        <v>43</v>
      </c>
      <c r="F39" s="137">
        <f>SUM(Tabelle1!D24)</f>
        <v>15</v>
      </c>
      <c r="H39" s="143">
        <f>SUM(Tabelle1!I24)</f>
        <v>8</v>
      </c>
      <c r="I39" s="145">
        <f>SUM(((100/B42)*H39)/100)</f>
        <v>9.4117647058823528E-2</v>
      </c>
    </row>
    <row r="40" spans="1:9" x14ac:dyDescent="0.2">
      <c r="A40" s="124" t="s">
        <v>44</v>
      </c>
      <c r="B40" s="124">
        <v>374</v>
      </c>
      <c r="C40" s="124">
        <f>SUM(Tabelle1!C25)</f>
        <v>305</v>
      </c>
      <c r="D40" s="125">
        <f t="shared" si="1"/>
        <v>0.81550802139037448</v>
      </c>
      <c r="E40" s="137" t="s">
        <v>45</v>
      </c>
      <c r="F40" s="137">
        <f>SUM(Tabelle1!D25)</f>
        <v>281</v>
      </c>
      <c r="H40" s="143">
        <f>SUM(Tabelle1!I25)</f>
        <v>1</v>
      </c>
      <c r="I40" s="145">
        <f>SUM(((100/B42)*H40)/100)</f>
        <v>1.1764705882352941E-2</v>
      </c>
    </row>
    <row r="41" spans="1:9" x14ac:dyDescent="0.2">
      <c r="A41" s="142" t="s">
        <v>46</v>
      </c>
      <c r="B41" s="124">
        <v>40</v>
      </c>
      <c r="C41" s="124">
        <f>SUM(Tabelle1!C35)</f>
        <v>33</v>
      </c>
      <c r="D41" s="125">
        <f t="shared" si="1"/>
        <v>0.82499999999999996</v>
      </c>
      <c r="E41" s="137">
        <v>0</v>
      </c>
      <c r="F41" s="137">
        <f>SUM(Tabelle1!D35)</f>
        <v>0</v>
      </c>
      <c r="H41" s="143">
        <f>SUM(Tabelle1!I27)</f>
        <v>0</v>
      </c>
      <c r="I41" s="145">
        <f>SUM(((100/B42)*H41)/100)</f>
        <v>0</v>
      </c>
    </row>
    <row r="42" spans="1:9" x14ac:dyDescent="0.2">
      <c r="A42" s="143" t="s">
        <v>17</v>
      </c>
      <c r="B42" s="143">
        <v>85</v>
      </c>
      <c r="C42" s="154">
        <f>SUM(Tabelle1!I13+Tabelle1!I14+Tabelle1!I15+Tabelle1!I16+Tabelle1!I17+Tabelle1!I18+Tabelle1!I19+Tabelle1!I20+Tabelle1!I21+Tabelle1!I22+Tabelle1!I23+Tabelle1!I24+Tabelle1!I25+Tabelle1!I29+Tabelle1!I30+Tabelle1!I31+Tabelle1!I32+Tabelle1!I33+Tabelle1!I34+Tabelle1!I35)</f>
        <v>62</v>
      </c>
      <c r="D42" s="125">
        <f t="shared" si="1"/>
        <v>0.72941176470588232</v>
      </c>
      <c r="E42" s="158"/>
      <c r="F42" s="158"/>
      <c r="G42" s="126"/>
      <c r="H42" s="148"/>
      <c r="I42" s="149"/>
    </row>
    <row r="43" spans="1:9" x14ac:dyDescent="0.2">
      <c r="A43" s="124" t="s">
        <v>47</v>
      </c>
      <c r="B43" s="124">
        <v>30</v>
      </c>
      <c r="C43" s="124">
        <f>SUM(Tabelle1!C31)</f>
        <v>28</v>
      </c>
      <c r="D43" s="125">
        <f t="shared" si="1"/>
        <v>0.93333333333333346</v>
      </c>
      <c r="E43" s="137" t="s">
        <v>48</v>
      </c>
      <c r="F43" s="137">
        <f>SUM(Tabelle1!D31)</f>
        <v>12</v>
      </c>
      <c r="H43" s="143">
        <f>SUM(Tabelle1!I31)</f>
        <v>3</v>
      </c>
      <c r="I43" s="145">
        <f>SUM(((100/B42)*H43)/100)</f>
        <v>3.5294117647058823E-2</v>
      </c>
    </row>
    <row r="44" spans="1:9" x14ac:dyDescent="0.2">
      <c r="A44" s="124" t="s">
        <v>49</v>
      </c>
      <c r="B44" s="124">
        <v>200</v>
      </c>
      <c r="C44" s="124">
        <f>SUM(Tabelle1!C23)</f>
        <v>174</v>
      </c>
      <c r="D44" s="125">
        <f t="shared" si="1"/>
        <v>0.87</v>
      </c>
      <c r="E44" s="160" t="s">
        <v>50</v>
      </c>
      <c r="F44" s="137">
        <f>SUM(Tabelle1!D23)</f>
        <v>153</v>
      </c>
      <c r="H44" s="143">
        <f>SUM(Tabelle1!I23)</f>
        <v>1</v>
      </c>
      <c r="I44" s="145">
        <f>SUM(((100/B42)*H44)/100)</f>
        <v>1.1764705882352941E-2</v>
      </c>
    </row>
    <row r="45" spans="1:9" x14ac:dyDescent="0.2">
      <c r="A45" s="124" t="s">
        <v>51</v>
      </c>
      <c r="B45" s="124">
        <v>55</v>
      </c>
      <c r="C45" s="124">
        <f>SUM(Tabelle1!C30)</f>
        <v>20</v>
      </c>
      <c r="D45" s="125">
        <f>SUM(((100/B45)*C45)/100)</f>
        <v>0.36363636363636359</v>
      </c>
      <c r="E45" s="160" t="s">
        <v>52</v>
      </c>
      <c r="F45" s="137">
        <f>SUM(Tabelle1!D30)</f>
        <v>15</v>
      </c>
      <c r="H45" s="143">
        <f>SUM(Tabelle1!I30)</f>
        <v>1</v>
      </c>
      <c r="I45" s="145">
        <f>SUM(((100/B42)*H45)/100)</f>
        <v>1.1764705882352941E-2</v>
      </c>
    </row>
    <row r="46" spans="1:9" x14ac:dyDescent="0.2">
      <c r="A46" s="124" t="s">
        <v>53</v>
      </c>
      <c r="B46" s="124">
        <v>36</v>
      </c>
      <c r="C46" s="124">
        <f>SUM(Tabelle1!C13)</f>
        <v>19</v>
      </c>
      <c r="D46" s="125">
        <f>SUM(((100/B46)*C46)/100)</f>
        <v>0.52777777777777779</v>
      </c>
      <c r="E46" s="160" t="s">
        <v>54</v>
      </c>
      <c r="F46" s="137">
        <f>SUM(Tabelle1!D13)</f>
        <v>15</v>
      </c>
      <c r="H46" s="143">
        <f>SUM(Tabelle1!I13)</f>
        <v>0</v>
      </c>
      <c r="I46" s="145">
        <f>SUM(((100/B42)*H46)/100)</f>
        <v>0</v>
      </c>
    </row>
    <row r="47" spans="1:9" x14ac:dyDescent="0.2">
      <c r="A47" s="164" t="s">
        <v>55</v>
      </c>
      <c r="B47" s="124">
        <v>16</v>
      </c>
      <c r="C47" s="124">
        <f>SUM(Tabelle1!C14)</f>
        <v>26</v>
      </c>
      <c r="D47" s="125">
        <f>SUM(((100/B47)*C47)/100)</f>
        <v>1.625</v>
      </c>
      <c r="E47" s="160" t="s">
        <v>56</v>
      </c>
      <c r="F47" s="137">
        <f>SUM(Tabelle1!D14)</f>
        <v>20</v>
      </c>
      <c r="H47" s="143">
        <f>SUM(Tabelle1!I14)</f>
        <v>0</v>
      </c>
      <c r="I47" s="145">
        <f>SUM(((100/B42)*H47)/100)</f>
        <v>0</v>
      </c>
    </row>
    <row r="48" spans="1:9" x14ac:dyDescent="0.2">
      <c r="A48" s="124" t="s">
        <v>57</v>
      </c>
      <c r="B48" s="124">
        <v>10</v>
      </c>
      <c r="C48" s="124">
        <f>SUM(Tabelle1!C16)</f>
        <v>15</v>
      </c>
      <c r="D48" s="125">
        <f>SUM(((100/B48)*C48)/100)</f>
        <v>1.5</v>
      </c>
      <c r="E48" s="160" t="s">
        <v>58</v>
      </c>
      <c r="F48" s="137">
        <f>SUM(Tabelle1!D16)</f>
        <v>1</v>
      </c>
      <c r="H48" s="143">
        <f>SUM(Tabelle1!I16)</f>
        <v>6</v>
      </c>
      <c r="I48" s="145">
        <f>SUM(((100/B42)*H48)/100)</f>
        <v>7.0588235294117646E-2</v>
      </c>
    </row>
    <row r="49" spans="1:9" x14ac:dyDescent="0.2">
      <c r="A49" s="124" t="s">
        <v>59</v>
      </c>
      <c r="B49" s="124">
        <v>25</v>
      </c>
      <c r="C49" s="124">
        <f>SUM(Tabelle1!C22)</f>
        <v>22</v>
      </c>
      <c r="D49" s="125">
        <f>SUM(((100/B49)*C49)/100)</f>
        <v>0.88</v>
      </c>
      <c r="E49" s="160" t="s">
        <v>60</v>
      </c>
      <c r="F49" s="137">
        <f>SUM(Tabelle1!D22)</f>
        <v>18</v>
      </c>
      <c r="H49" s="143">
        <f>SUM(Tabelle1!I22)</f>
        <v>0</v>
      </c>
      <c r="I49" s="145">
        <f>SUM(((100/B42)*H49)/100)</f>
        <v>0</v>
      </c>
    </row>
    <row r="50" spans="1:9" x14ac:dyDescent="0.2">
      <c r="A50" s="127" t="s">
        <v>23</v>
      </c>
      <c r="B50" s="127">
        <f>SUM(B30:B49)</f>
        <v>1672</v>
      </c>
      <c r="C50" s="127">
        <f>SUM(C30:C49)</f>
        <v>1412</v>
      </c>
      <c r="D50" s="128">
        <f t="shared" si="1"/>
        <v>0.84449760765550241</v>
      </c>
      <c r="E50" s="159"/>
      <c r="F50" s="139"/>
      <c r="G50" s="129"/>
      <c r="H50" s="150"/>
      <c r="I50" s="151"/>
    </row>
    <row r="53" spans="1:9" x14ac:dyDescent="0.2">
      <c r="A53" s="120" t="s">
        <v>61</v>
      </c>
    </row>
    <row r="56" spans="1:9" x14ac:dyDescent="0.2">
      <c r="A56" s="120" t="s">
        <v>10</v>
      </c>
      <c r="C56" s="120" t="s">
        <v>14</v>
      </c>
    </row>
    <row r="58" spans="1:9" x14ac:dyDescent="0.2">
      <c r="A58" s="132" t="s">
        <v>62</v>
      </c>
      <c r="C58" s="132" t="s">
        <v>63</v>
      </c>
    </row>
    <row r="59" spans="1:9" x14ac:dyDescent="0.2">
      <c r="A59" s="132" t="s">
        <v>64</v>
      </c>
      <c r="C59" s="132" t="s">
        <v>65</v>
      </c>
    </row>
    <row r="60" spans="1:9" x14ac:dyDescent="0.2">
      <c r="A60" s="132" t="s">
        <v>66</v>
      </c>
      <c r="C60" s="132" t="s">
        <v>67</v>
      </c>
    </row>
    <row r="61" spans="1:9" x14ac:dyDescent="0.2">
      <c r="A61" s="132" t="s">
        <v>68</v>
      </c>
      <c r="C61" s="132" t="s">
        <v>69</v>
      </c>
    </row>
    <row r="62" spans="1:9" x14ac:dyDescent="0.2">
      <c r="A62" s="132" t="s">
        <v>70</v>
      </c>
      <c r="C62" s="132" t="s">
        <v>71</v>
      </c>
    </row>
    <row r="63" spans="1:9" x14ac:dyDescent="0.2">
      <c r="A63" s="132" t="s">
        <v>72</v>
      </c>
      <c r="C63" s="132" t="s">
        <v>73</v>
      </c>
    </row>
    <row r="64" spans="1:9" x14ac:dyDescent="0.2">
      <c r="A64" s="132" t="s">
        <v>74</v>
      </c>
    </row>
  </sheetData>
  <mergeCells count="2">
    <mergeCell ref="E7:F7"/>
    <mergeCell ref="E28:F28"/>
  </mergeCells>
  <pageMargins left="0.7" right="0.7" top="0.78740157499999996" bottom="0.78740157499999996" header="0.3" footer="0.3"/>
  <pageSetup paperSize="9" scale="70" orientation="portrait" r:id="rId1"/>
  <ignoredErrors>
    <ignoredError sqref="E43 E45:E49 E38 E31:E32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9d2dba97-ea7c-4a01-87d2-005bedaf5bc0">
      <Terms xmlns="http://schemas.microsoft.com/office/infopath/2007/PartnerControls"/>
    </TaxKeywordTaxHTField>
    <TaxCatchAll xmlns="9d2dba97-ea7c-4a01-87d2-005bedaf5bc0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9AEBA59AB5DC449F23B94F3DD13B89" ma:contentTypeVersion="9" ma:contentTypeDescription="Ein neues Dokument erstellen." ma:contentTypeScope="" ma:versionID="7b9f0556db3ed7c7c867967b85845d8e">
  <xsd:schema xmlns:xsd="http://www.w3.org/2001/XMLSchema" xmlns:xs="http://www.w3.org/2001/XMLSchema" xmlns:p="http://schemas.microsoft.com/office/2006/metadata/properties" xmlns:ns2="4f8ff28d-7fba-45f8-a711-4df5e5ce704e" xmlns:ns3="9d2dba97-ea7c-4a01-87d2-005bedaf5bc0" targetNamespace="http://schemas.microsoft.com/office/2006/metadata/properties" ma:root="true" ma:fieldsID="132ce13ad916ea656b77a337ab2fb79c" ns2:_="" ns3:_="">
    <xsd:import namespace="4f8ff28d-7fba-45f8-a711-4df5e5ce704e"/>
    <xsd:import namespace="9d2dba97-ea7c-4a01-87d2-005bedaf5b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KeywordTaxHTField" minOccurs="0"/>
                <xsd:element ref="ns3:TaxCatchAll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8ff28d-7fba-45f8-a711-4df5e5ce70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dba97-ea7c-4a01-87d2-005bedaf5bc0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Unternehmensstichwörter" ma:fieldId="{23f27201-bee3-471e-b2e7-b64fd8b7ca38}" ma:taxonomyMulti="true" ma:sspId="a6ad3379-20a4-4139-8f9c-4fab565f2a4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3bdb9cf0-34a2-4d98-9015-2b29ceab4837}" ma:internalName="TaxCatchAll" ma:showField="CatchAllData" ma:web="9d2dba97-ea7c-4a01-87d2-005bedaf5b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3EEBFA1-B850-4379-BA6B-354316E1F79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9d2dba97-ea7c-4a01-87d2-005bedaf5bc0"/>
    <ds:schemaRef ds:uri="http://schemas.microsoft.com/office/infopath/2007/PartnerControls"/>
    <ds:schemaRef ds:uri="http://schemas.openxmlformats.org/package/2006/metadata/core-properties"/>
    <ds:schemaRef ds:uri="4f8ff28d-7fba-45f8-a711-4df5e5ce704e"/>
  </ds:schemaRefs>
</ds:datastoreItem>
</file>

<file path=customXml/itemProps2.xml><?xml version="1.0" encoding="utf-8"?>
<ds:datastoreItem xmlns:ds="http://schemas.openxmlformats.org/officeDocument/2006/customXml" ds:itemID="{41753CC5-D11C-4033-B27A-2EBD28AA41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8ff28d-7fba-45f8-a711-4df5e5ce704e"/>
    <ds:schemaRef ds:uri="9d2dba97-ea7c-4a01-87d2-005bedaf5b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0D0C53-FA8A-457F-B7D6-25CC2CC905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66C8A2D-A974-4142-91FC-224F1573473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Kamko Liste</vt:lpstr>
    </vt:vector>
  </TitlesOfParts>
  <Company>Volkswirtschaftsdirektion Kanton Zürich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Stefan Hirt</cp:lastModifiedBy>
  <cp:lastPrinted>2020-01-23T06:36:36Z</cp:lastPrinted>
  <dcterms:created xsi:type="dcterms:W3CDTF">2005-11-03T07:44:29Z</dcterms:created>
  <dcterms:modified xsi:type="dcterms:W3CDTF">2020-12-22T11:16:27Z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</Properties>
</file>